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radetic\Documents\"/>
    </mc:Choice>
  </mc:AlternateContent>
  <bookViews>
    <workbookView xWindow="0" yWindow="0" windowWidth="28800" windowHeight="12435"/>
  </bookViews>
  <sheets>
    <sheet name="Sheet1" sheetId="1" r:id="rId1"/>
  </sheets>
  <calcPr calcId="152511"/>
</workbook>
</file>

<file path=xl/calcChain.xml><?xml version="1.0" encoding="utf-8"?>
<calcChain xmlns="http://schemas.openxmlformats.org/spreadsheetml/2006/main">
  <c r="E118" i="1" l="1"/>
  <c r="E6" i="1" l="1"/>
  <c r="C125" i="1" l="1"/>
  <c r="E28" i="1" l="1"/>
  <c r="E43" i="1" l="1"/>
  <c r="E79" i="1" l="1"/>
  <c r="E31" i="1" l="1"/>
  <c r="E63" i="1"/>
  <c r="E51" i="1"/>
  <c r="E72" i="1"/>
  <c r="E71" i="1"/>
  <c r="E69" i="1"/>
  <c r="E67" i="1"/>
  <c r="E66" i="1"/>
  <c r="E62" i="1"/>
  <c r="E61" i="1"/>
  <c r="E60" i="1"/>
  <c r="E59" i="1"/>
  <c r="E58" i="1"/>
  <c r="E57" i="1"/>
  <c r="E56" i="1"/>
  <c r="E55" i="1"/>
  <c r="E54" i="1"/>
  <c r="E52" i="1"/>
  <c r="E49" i="1"/>
  <c r="E48" i="1"/>
  <c r="E42" i="1"/>
  <c r="E40" i="1"/>
  <c r="E38" i="1"/>
  <c r="E34" i="1"/>
  <c r="E33" i="1"/>
  <c r="E32" i="1"/>
  <c r="E46" i="1"/>
  <c r="E30" i="1"/>
  <c r="E29" i="1"/>
  <c r="E26" i="1"/>
  <c r="E24" i="1"/>
  <c r="E22" i="1"/>
  <c r="E20" i="1"/>
  <c r="E19" i="1"/>
  <c r="E17" i="1"/>
  <c r="E16" i="1"/>
  <c r="E15" i="1"/>
  <c r="E14" i="1"/>
  <c r="E13" i="1"/>
  <c r="E5" i="1" l="1"/>
  <c r="E4" i="1"/>
  <c r="B15" i="1" l="1"/>
  <c r="B44" i="1" l="1"/>
  <c r="B27" i="1"/>
  <c r="E44" i="1"/>
</calcChain>
</file>

<file path=xl/comments1.xml><?xml version="1.0" encoding="utf-8"?>
<comments xmlns="http://schemas.openxmlformats.org/spreadsheetml/2006/main">
  <authors>
    <author>Anita Radetić</author>
  </authors>
  <commentList>
    <comment ref="G1" authorId="0" shapeId="0">
      <text>
        <r>
          <rPr>
            <b/>
            <sz val="9"/>
            <color indexed="81"/>
            <rFont val="Tahoma"/>
            <family val="2"/>
            <charset val="238"/>
          </rPr>
          <t>Anita Radetić:</t>
        </r>
        <r>
          <rPr>
            <sz val="9"/>
            <color indexed="81"/>
            <rFont val="Tahoma"/>
            <family val="2"/>
            <charset val="238"/>
          </rPr>
          <t xml:space="preserve">
upisati</t>
        </r>
      </text>
    </comment>
    <comment ref="H1" authorId="0" shapeId="0">
      <text>
        <r>
          <rPr>
            <b/>
            <sz val="9"/>
            <color indexed="81"/>
            <rFont val="Tahoma"/>
            <family val="2"/>
            <charset val="238"/>
          </rPr>
          <t>Anita Radetić:</t>
        </r>
        <r>
          <rPr>
            <sz val="9"/>
            <color indexed="81"/>
            <rFont val="Tahoma"/>
            <family val="2"/>
            <charset val="238"/>
          </rPr>
          <t xml:space="preserve">
upisati</t>
        </r>
      </text>
    </comment>
  </commentList>
</comments>
</file>

<file path=xl/sharedStrings.xml><?xml version="1.0" encoding="utf-8"?>
<sst xmlns="http://schemas.openxmlformats.org/spreadsheetml/2006/main" count="555" uniqueCount="394">
  <si>
    <t>GORTAN</t>
  </si>
  <si>
    <t>MONTMONTAŽA</t>
  </si>
  <si>
    <t>P.S. IMMO</t>
  </si>
  <si>
    <t>CROATIA OSIGURANJE</t>
  </si>
  <si>
    <t>TIM DOO</t>
  </si>
  <si>
    <t>LJUBLJANSKA BANKA</t>
  </si>
  <si>
    <t>TEKSTIL DOO</t>
  </si>
  <si>
    <t>MARIN MAZIJA</t>
  </si>
  <si>
    <t>IKA MARINOVIĆ</t>
  </si>
  <si>
    <t>KARLO KUŽINEK</t>
  </si>
  <si>
    <t>MAJA DUKIĆ</t>
  </si>
  <si>
    <t>ANA DUŽIĆ</t>
  </si>
  <si>
    <t>LJUBICA KATANIĆ</t>
  </si>
  <si>
    <t>DANE IVANEŽA</t>
  </si>
  <si>
    <t>GOJISLAV JOVIĆ</t>
  </si>
  <si>
    <t>PETAR ČULINA</t>
  </si>
  <si>
    <t>JADERA DOO</t>
  </si>
  <si>
    <t>DENIS NEKIĆ</t>
  </si>
  <si>
    <t>MLADEN MODRIĆ I IVICA ŽIVKOVIĆ</t>
  </si>
  <si>
    <t>CVETKO BRATOVIĆ</t>
  </si>
  <si>
    <t>MIRJANA MILINKOVIĆ</t>
  </si>
  <si>
    <t>MLDB.KARLO JELIĆ</t>
  </si>
  <si>
    <t>VESNA BUCIĆ I DR.</t>
  </si>
  <si>
    <t>MILENKO VLAKIĆ</t>
  </si>
  <si>
    <t>VENCI STURNELA</t>
  </si>
  <si>
    <t>TONĆI / MIRELA HULJEV</t>
  </si>
  <si>
    <t>opis spora</t>
  </si>
  <si>
    <t>naziv i broj parnice/spora</t>
  </si>
  <si>
    <t xml:space="preserve">Tužba Grada Zadra radi naknade štete </t>
  </si>
  <si>
    <t>Tužbom se zahtjeva naknada neimovinske štete uslijed pada betonske ploče rive koja se nalazi na nekretninom kojom gospodari HEP-Elektra Zadar</t>
  </si>
  <si>
    <t>Ivan Čavić</t>
  </si>
  <si>
    <t>Predmet tužbe je utvrđenje prava vlasništva na nekretninama k.o. Diklo.</t>
  </si>
  <si>
    <t>Predmet tužbe je isplata iznosa s pripadajućom zateznom kamatom na ime naknade za oduzeto zemljište.</t>
  </si>
  <si>
    <t>Predmet tužbe je utvrđenja prava vlasništva i isplata iznoasa s pripadajućom zateznom kamatom na ime naknade za oduzeto zemljište.</t>
  </si>
  <si>
    <t>kamate zbog kašnjenja</t>
  </si>
  <si>
    <t>naknada štete</t>
  </si>
  <si>
    <t>Tužba protiv Grada Zadra-povrat zakupnine nakon poništenja ugovora o zakupu</t>
  </si>
  <si>
    <t>postupak za isplatu zemljišta na kojem je izgrađena prometnica</t>
  </si>
  <si>
    <t>naknada štete zbog poništenja uknjižbe</t>
  </si>
  <si>
    <t>ulaganje u poslovni prostor</t>
  </si>
  <si>
    <t>naknada za deposedirano zemljište</t>
  </si>
  <si>
    <t>MARIN MAZIJA i dr.</t>
  </si>
  <si>
    <t>izgrađena prometnica na zemljištu</t>
  </si>
  <si>
    <t>u tijeku</t>
  </si>
  <si>
    <t>naknada štete radi nezgode na javnoj površini</t>
  </si>
  <si>
    <t>utvrđenje prava vlasništva</t>
  </si>
  <si>
    <t>TEREŽA MITROVIĆ</t>
  </si>
  <si>
    <t xml:space="preserve">Tužba tužitelja  radi utvrđenja i isplate tražbine Grada Zadra prijavljene u predstečajnoj nagodbi vezane za troškove izgrađene komunalne infrastrukture i pripadajućeg zemljišta. </t>
  </si>
  <si>
    <t>Tužba tužitelja radi isplate potraživanja u odnosu na troškove izgradnje komunalne infrastrukture, vrijednosti građevinskog zemljišta te naknade štete zbog neispunjenja obveza.</t>
  </si>
  <si>
    <t>Tužba tužitelja  radi naknade štete za stvarne troškove vezane za raskid Ugovora o obavljanju komunalne djelatnosti obrade komunalnog otpada u Gradu Zadru</t>
  </si>
  <si>
    <t xml:space="preserve">Tužbom tužitelj potražuje naknadu štete nastale na automobilu uslijed prometne nesreće zbog poledice na cesti </t>
  </si>
  <si>
    <t>Tužitelj  tužbom potražuje naknadu imovinske i neimovinske štete zbog propusta škole Krune Krstića- Arbanasi</t>
  </si>
  <si>
    <t xml:space="preserve"> 12.02. prvo stupanjska presuda</t>
  </si>
  <si>
    <t>izvlaštenje nekretnine u korist Grada Zadra</t>
  </si>
  <si>
    <t>Tužba tužitelja radi izmakle dobiti vezane za raskid Ugovora o obavljanju komunalne djelatnosti obrade komunalnog otpada u Gradu Zadru</t>
  </si>
  <si>
    <t>započeo prvostupanjski postupak</t>
  </si>
  <si>
    <t xml:space="preserve">procjenjeno vrijeme odljeva/priljeva sredstava  </t>
  </si>
  <si>
    <t>Presuda Suda 1°očekuje se kroz 2020. god</t>
  </si>
  <si>
    <t xml:space="preserve">JADERA </t>
  </si>
  <si>
    <t>žalba izjavljena 06.05.2014.</t>
  </si>
  <si>
    <t>KARLO KUŽILEK</t>
  </si>
  <si>
    <t>Postupak mirenja je obustavljen. Stečajna upraviteljica je predložila zakazivanje skupštine vjerovnika radi donošenja Odluke o povlačenju tužbe.</t>
  </si>
  <si>
    <t>MAJA VIDAN</t>
  </si>
  <si>
    <t>P-702/11</t>
  </si>
  <si>
    <t>P-1791/2011</t>
  </si>
  <si>
    <t>P-217/16</t>
  </si>
  <si>
    <t>P-191/15</t>
  </si>
  <si>
    <t xml:space="preserve">u tijeku je postupak na 1° sudu </t>
  </si>
  <si>
    <t>P-1405/2016</t>
  </si>
  <si>
    <t>P-1207/2016</t>
  </si>
  <si>
    <t>P-233/14</t>
  </si>
  <si>
    <t xml:space="preserve">GORTAN </t>
  </si>
  <si>
    <t>PN-57/16</t>
  </si>
  <si>
    <t xml:space="preserve">CVETKO BRATOVIĆ </t>
  </si>
  <si>
    <t>33/17</t>
  </si>
  <si>
    <t xml:space="preserve"> P-1961/16</t>
  </si>
  <si>
    <t xml:space="preserve">KARLO JELIĆ </t>
  </si>
  <si>
    <t>P-28/2017</t>
  </si>
  <si>
    <t>PN-119/2017</t>
  </si>
  <si>
    <t xml:space="preserve">Ivan Čavić </t>
  </si>
  <si>
    <t xml:space="preserve"> PNN-58/2019</t>
  </si>
  <si>
    <t xml:space="preserve">DINKO FINKA </t>
  </si>
  <si>
    <t>sporovi u tijeku</t>
  </si>
  <si>
    <t>ukupno 2019. godina</t>
  </si>
  <si>
    <t>Čeka se zakazivanje ročišta / 2-3 godine</t>
  </si>
  <si>
    <t>naknada štete za zemljište</t>
  </si>
  <si>
    <t xml:space="preserve"> vrijednost sporova na dan 31.12.2019.</t>
  </si>
  <si>
    <t>ukupno 2020. godina-do 30.06.2020.</t>
  </si>
  <si>
    <t>P-73/20</t>
  </si>
  <si>
    <t>Tužba Grada Zadra radi naknade stete</t>
  </si>
  <si>
    <t xml:space="preserve">CENTAR PROJEKT </t>
  </si>
  <si>
    <t>Tužba radi utvrđivanja isplate kupoprodajne cijene, naknadu štete nastalu neispunjenjem obveza temeljem kupoprodajnog ugovora od 29.08.2008.godine</t>
  </si>
  <si>
    <t>Postupak u tijeku pred Sudom 1°</t>
  </si>
  <si>
    <t>P-1769/20</t>
  </si>
  <si>
    <t>prvostupanjsko rješenje odgovor na tužbu</t>
  </si>
  <si>
    <t>Tužba zemljiše u MO Dračevac</t>
  </si>
  <si>
    <t>Oliver Grbić-grad tuženik</t>
  </si>
  <si>
    <t>P-110/20</t>
  </si>
  <si>
    <t>Naknada imovinske štete</t>
  </si>
  <si>
    <t>Iva Lovrin-grad tuženik</t>
  </si>
  <si>
    <t>P123/20</t>
  </si>
  <si>
    <t>Željko Ban pod r.b.49.</t>
  </si>
  <si>
    <t>Dragica Vukić-grad tuženik</t>
  </si>
  <si>
    <t>Tužiteljica umrla, ako nasljednici preuzmu postupak očekivano trajanje 2 godine</t>
  </si>
  <si>
    <t>Naknada štete</t>
  </si>
  <si>
    <t>P89/2019</t>
  </si>
  <si>
    <t>P-80/2018</t>
  </si>
  <si>
    <t>Luka Maričić-grad tuženik</t>
  </si>
  <si>
    <t>Pravomoćna presuda očekivano trajanje 1 godinu</t>
  </si>
  <si>
    <t>smanjenje tužbenog zahtjeva</t>
  </si>
  <si>
    <t>Naknada štete utuženi iznos 83.000 kn, prvosupanjska presuda 24.980 kn, osiguranje isplatilo 23.000 kn), 21.380 kn parničnog troška</t>
  </si>
  <si>
    <t>Mate Vidović</t>
  </si>
  <si>
    <t>P-229/20</t>
  </si>
  <si>
    <t>Postupak u tijeku pred Općinskim sudom, čeka se poziv na prvo ročište</t>
  </si>
  <si>
    <t>Majda Bajlo</t>
  </si>
  <si>
    <t>Ps-25/20</t>
  </si>
  <si>
    <t>Katarina-Rose Mitrović</t>
  </si>
  <si>
    <t>Postupak u tijeku pred Općinskim sudom, ročište za glavnu raspravu održano</t>
  </si>
  <si>
    <t>Radi utvrđenja ugovora ništavim, brisanje prava vlasništva i predaje u posjed stan M.Pavlinovića 10, Zadar</t>
  </si>
  <si>
    <t>Radi zaključenja Ugovora o kupoprodaji stana S.Radića 10, Zadar</t>
  </si>
  <si>
    <t>P-207/21</t>
  </si>
  <si>
    <t>Tužba radi isplate naknade štete uslijed prometne nezgode</t>
  </si>
  <si>
    <t>HC doo, Odvodnja i Ceste Zadarske županije</t>
  </si>
  <si>
    <t xml:space="preserve">VESNA BUCIĆ I DRUGI </t>
  </si>
  <si>
    <t xml:space="preserve"> 1°. Presuda donesena 29.06.2021.godine</t>
  </si>
  <si>
    <t>Josipa Mičić-grad tuženik</t>
  </si>
  <si>
    <t>Branko Began-tužitelj Grad Zadar</t>
  </si>
  <si>
    <t>Ps-15/2022</t>
  </si>
  <si>
    <t>Iseljenje i predaja u posjed stana</t>
  </si>
  <si>
    <t>Podnesena tužba 28.10.2022.</t>
  </si>
  <si>
    <t>Republika Hrvatka</t>
  </si>
  <si>
    <t>Tužba za ispravak upisa</t>
  </si>
  <si>
    <t>P-217/2020</t>
  </si>
  <si>
    <t>Glavna rasprava zaključena, ročište za objavu presude zakazano za dan 16.12.2022.</t>
  </si>
  <si>
    <t>Mirjana Župan</t>
  </si>
  <si>
    <t>P598/16</t>
  </si>
  <si>
    <t>Predmet na Županijskom sudu</t>
  </si>
  <si>
    <t>18.lipnja 2020. donesena je prvostupanjska presuda kojom je usvojen zahtjev tužiteljice pa se predmet povodom žalbe Grada Zadra nalazi na Županijskom sudu</t>
  </si>
  <si>
    <t>Jadera i Cidaris</t>
  </si>
  <si>
    <t>P42/18</t>
  </si>
  <si>
    <t>Jadera d.o.o.</t>
  </si>
  <si>
    <t>P248/19</t>
  </si>
  <si>
    <t>Povodom žalbe Grada Zadra kao tužitelja predmet se nalazi na Županijskom sudu</t>
  </si>
  <si>
    <t>Tužba radi ulaganja u poslovni prostor</t>
  </si>
  <si>
    <t>Živko Šokota</t>
  </si>
  <si>
    <t>P-51/20</t>
  </si>
  <si>
    <t>Donesena prvostupanjska presuda kojom je odbijena tužba tužitelja pa se predmet povodom žalbe nalazi na Županijskom sudu</t>
  </si>
  <si>
    <t>Ispravak upisa u zemljišne knjige</t>
  </si>
  <si>
    <t>Tužba radi naknade štete zbog oštečenja automobila - prometna nesreća zbog proklizavanja. Grad je izgubio spor ali je žalbeni postupak u tijeku</t>
  </si>
  <si>
    <t>Prvostupanjska  presuda u korist tužiteljice,žalba tuženika Grada Zadra u tijeku.</t>
  </si>
  <si>
    <t>Čeka se zakazivanje pripremnog ročišta</t>
  </si>
  <si>
    <t>P-233/14, sadašnji broj 98/20</t>
  </si>
  <si>
    <t xml:space="preserve">Visoki trgovački sud je prinačio prvostupanjskui presudu na način da je usvojio zahtjev tužitelja u iznosu od 924.223,61 kn + zzk do isplate, a odbio tužbeni zahtjev u iznosu od 8.046.896,42 kn. Dosuđen je parnični trošak u korist Grada 750.233,16 kn koji su Grad i Montmontaža prebili. Predmet je pridružen predmetu P-220/2018.
Grad je izjavio reviziju u dijelu u kojem nije uspio. Vrhovni sud RH je odbio reviziju zbog čega je podnesena Ustavna tužba.
Okončanje u roku 2-3 godine  </t>
  </si>
  <si>
    <t>Vrhovni sud je odbio prijedlog za reviziju Grada
zbog čega je podnesena Ustavna tužba.
Okončanje u roku 2-3 godine.</t>
  </si>
  <si>
    <t>Drugostupanjski sud je odbio žalbe i potvrdio presudu u korist Grada.
Postupak pravomoćno okončan. 
Croatia osiguranje još nije upaltila presuđeni iznos troškova od 89.025,00 kn</t>
  </si>
  <si>
    <t>Tužba tužitelja radi isplate
 naknade štete nastale na objektu
 i opremi fitness centra Omnia</t>
  </si>
  <si>
    <t>P-485/17, sada      P-742/20</t>
  </si>
  <si>
    <t>Utvrđivanje prava vlasništva
na zemljištu bivšeg autokampa Punta Bajlo u Arbanasima</t>
  </si>
  <si>
    <t>Pokrenut je nastavak postupka
jer je postupak koji se odnosi na vlasničku parnicu okončan u korist Grada u 2020.godini - još nije doneseno rješenje o nastavku postupka</t>
  </si>
  <si>
    <t>Postupak pravomoćno presuđen
u korist Grada. Gradu su dosuđeni parnični troškovi od 375.000,00 kn za potraživanje kojih je opunomoćen odvjetnik da zastupa Grad pred FINA-om bez daljnjih troškova za Grad.
Tužitelj je podnio prijedlog za dopuštenje revizije- čeka se odgovor Vrhovnog suda RH.</t>
  </si>
  <si>
    <t>P-222/2018</t>
  </si>
  <si>
    <t>P-261/2018</t>
  </si>
  <si>
    <t xml:space="preserve"> Tužitelj Lignum d.o.o. Poličnik</t>
  </si>
  <si>
    <t xml:space="preserve">Podnesen je odgovor 
na tužbu/protutužba
održano je jedno ročište drugo zakazano je odgođeno radi eventualnog mirnog rješavanja spora. Novo će se zakazati nakon odluke skupštine vjerovnika u stečajnom postupku. </t>
  </si>
  <si>
    <t>Lignum doo potražuje
 nekretnine koje su bile predmetom ugovora između Grada Zadra i Gortan- Zadar doo. Lignum je podnio tužbu glavnog miješanja protiv Gortana i Grada, sudac je zatražio novi poslovni broj P-261/2018. Očekuje se spajanje postupka s postupkom pod P-98/20</t>
  </si>
  <si>
    <t>Pn-83/22</t>
  </si>
  <si>
    <t xml:space="preserve"> Tužitelj Zlatko Tutić</t>
  </si>
  <si>
    <t>Tužba radi naknade štete koja je nastala tužitelju kupnjom čestice u vlasništvu Grada koju je kupio na javnoj dražbi</t>
  </si>
  <si>
    <t>P-160/2022</t>
  </si>
  <si>
    <t xml:space="preserve"> Tužitelj Red White Blue d.o.o.</t>
  </si>
  <si>
    <t>P-210/2022</t>
  </si>
  <si>
    <t xml:space="preserve"> Tužitelj Tankerkomerc d.d. 
Zadar</t>
  </si>
  <si>
    <t>Postupak se vodi pred 
Trgovačkim sudom u Splitu, odgovoreno je na tužbu, čeka se poziv na prvo ročište.Trajanje oko 2 godine</t>
  </si>
  <si>
    <t>Tužba radi utvrđenja
ništetnosti, pobija se
točka predstečajne nagodbe</t>
  </si>
  <si>
    <t>Predmet na reviziji na Vrhovnom sudu  od 2016.godine Procjena trajanja 2023/2024</t>
  </si>
  <si>
    <t>Županijski sud odbio žalbu Grada 2020., usvojen tz u iznosu od 425.857,68 kn s kamatama+parnični trošak 82.650,57 kn</t>
  </si>
  <si>
    <t>Pn-13/2017</t>
  </si>
  <si>
    <t>D.N.</t>
  </si>
  <si>
    <t>943-05/20-01/03</t>
  </si>
  <si>
    <t>Šime Radman i dr.</t>
  </si>
  <si>
    <t>određivanje naknade za eksproprirano zemljište</t>
  </si>
  <si>
    <t>943-05/20-01/02</t>
  </si>
  <si>
    <t>Mirjan Radman i dr.</t>
  </si>
  <si>
    <t>UsI-1482/2022</t>
  </si>
  <si>
    <t>Igor Duka</t>
  </si>
  <si>
    <t>944-07/97-01/699</t>
  </si>
  <si>
    <t>Ivo Mesnić</t>
  </si>
  <si>
    <t>denacionalizacija/naknada za deposedirano zemljište</t>
  </si>
  <si>
    <t>P1366/20</t>
  </si>
  <si>
    <t>Emilio Vukić i dr.</t>
  </si>
  <si>
    <t>Tužba radi isplate za oduzete dijelove čest.zem.3890/05, 3809/2, 3808/2 sve k.o. Crno</t>
  </si>
  <si>
    <t>P 13/18</t>
  </si>
  <si>
    <t>Dijana Kostijal</t>
  </si>
  <si>
    <t>Izvlaštenje nekretnine u korist Grada Zadra</t>
  </si>
  <si>
    <t>Siniša Čustić</t>
  </si>
  <si>
    <t>Donesena je prvostupanjska presuda u korist Grada Zadra, žalba podnesena Županijskom sudu</t>
  </si>
  <si>
    <t>Naknada štete za radove na Poljani Ivana Pavla II te izgubljena dobit</t>
  </si>
  <si>
    <t>Mile baričević</t>
  </si>
  <si>
    <t>P 1732/18-60</t>
  </si>
  <si>
    <t>P 1204/11</t>
  </si>
  <si>
    <t xml:space="preserve">Izjavljena žalba  od strane Grada Zadra u 2016.godini, predmet na rješavanju kod Visokog trgovačkog suda RH </t>
  </si>
  <si>
    <t>Mile Baričević</t>
  </si>
  <si>
    <t>Odluka o povlačenju tužbe nije prošla. Stečajni upravitelj zatražio je nastavak postupka, nakon čega je na P-233/14 spojen i P-234/14 te je predmet dobio novi broj 98/20. Nakon toga podnesena je tužba glavnog niješanja tužitelja &lt;lignum doo koja je dobila novi broj P-261/2018.</t>
  </si>
  <si>
    <t>c</t>
  </si>
  <si>
    <t>P-1018/23</t>
  </si>
  <si>
    <t>Fresh beton- jaska,d.o.o. Ive Gržan, Mijo Gržan idr.Tuženik</t>
  </si>
  <si>
    <t>Grad Zadar podnioje tužbu u svibnju 2023.godine radi utvrđivanja prava vlasništva.</t>
  </si>
  <si>
    <t>P-823/89</t>
  </si>
  <si>
    <t>Grad Zadar podnioje tužbu u travnju 2023.godine radi utvrđivanja prava vlasništva.</t>
  </si>
  <si>
    <t>Maja Perović Čurković i dr.-Tuženik</t>
  </si>
  <si>
    <t>Eduard Maržić i dr-Tužitelj</t>
  </si>
  <si>
    <t>P-2543/22</t>
  </si>
  <si>
    <t>Grad Zadar  je pokrenuo je postupak zbog nezkonitih uknjižbi koje su se provele bez sudjelovanje Grada na poslovnim prostorima koji su u posjedu Grada Zadra-prostor naajstarije ljekarne i okolni prostori</t>
  </si>
  <si>
    <t xml:space="preserve">Cvetko Bratović </t>
  </si>
  <si>
    <t>Vesna Bucić</t>
  </si>
  <si>
    <t>Novi</t>
  </si>
  <si>
    <t>Tankerkomerc vezano za predstečajnu nagodbu</t>
  </si>
  <si>
    <t>P-2280/22</t>
  </si>
  <si>
    <t>Utvrđenje prava vlasništva k.č. 1681/4 k.o. Crno</t>
  </si>
  <si>
    <t>Glavna rasprava u tijeku</t>
  </si>
  <si>
    <t>P-123/23</t>
  </si>
  <si>
    <t>Utvrđenje prava vlasništva k.č. 6865 k.o. Olib</t>
  </si>
  <si>
    <t>Prvostupanjska presuda u korist Grada, žalbeni postupak u tijeku</t>
  </si>
  <si>
    <t>P-1328/22</t>
  </si>
  <si>
    <t>Utvrđenje prava vlasništva k.č. 191/19 k.o. Zadar</t>
  </si>
  <si>
    <t>Pripremno ročište održano 23.10.2023.</t>
  </si>
  <si>
    <t>P-121/23</t>
  </si>
  <si>
    <t>Utvrđenje prava vlasništva k.č. 846/1 i 847 k.o. Bokanjac</t>
  </si>
  <si>
    <t>P-654/23</t>
  </si>
  <si>
    <t>Utvrđenje prava vlasništva k.č. 2409/6 i 2904/34 k.o. Zadar</t>
  </si>
  <si>
    <t>Utvrđenje prava vlasništva k.č. 2265/9 ko. Diklo</t>
  </si>
  <si>
    <t>P-1036/23</t>
  </si>
  <si>
    <t>Utvrđenje prava vlasništva k.č. 5298/1 k.o. Zadar</t>
  </si>
  <si>
    <t>Pripremno ročište održano 21.9.2023.</t>
  </si>
  <si>
    <t>Ps-14/23</t>
  </si>
  <si>
    <t>Utvrđenje prava vlasništva stana, Šibenska 6A</t>
  </si>
  <si>
    <t>P-1739/23</t>
  </si>
  <si>
    <t>MARINKO LULIĆ</t>
  </si>
  <si>
    <t>Utvrđenje prava vlasništva k.č. 4513/2 i 4513/3 k.o. Zadar</t>
  </si>
  <si>
    <t>P-1647/23</t>
  </si>
  <si>
    <t>NADA STIPIĆ</t>
  </si>
  <si>
    <t>Utvrđenje prava vlasništva k.č. 232 i dr. k.o. Diklo</t>
  </si>
  <si>
    <t>Pripremno ročište održano 7.11.2023.</t>
  </si>
  <si>
    <t>P-1781/23</t>
  </si>
  <si>
    <t>Utvrđenje prava vlasništva k.č. 4288/1 i dr. Sve k.o. Zadar</t>
  </si>
  <si>
    <t>Pripremno ročište još nije zakazano</t>
  </si>
  <si>
    <t>P-1787/23</t>
  </si>
  <si>
    <t>Utvrđenje prava vlasništva k.č. 4861/1 k.o. Zadar</t>
  </si>
  <si>
    <t>P-1747/23</t>
  </si>
  <si>
    <t>Utvrđenje prava vlasništva k.č. 9375/7 i dr. K.o. Zadar</t>
  </si>
  <si>
    <t>P-1767/23</t>
  </si>
  <si>
    <t>Utvrđenje prava vlasništva k.č. 3497/1 k.o. Zadar</t>
  </si>
  <si>
    <t>Ročište za objavu zakazano za 29.1.2024.</t>
  </si>
  <si>
    <t>P-1654/23</t>
  </si>
  <si>
    <t>Utvrđenje prava vlasništva k.č. 5678/2 i 5678/3 k.o. Zadar</t>
  </si>
  <si>
    <t>P-1726/23</t>
  </si>
  <si>
    <t>Utvrđenje prava vlasništva k.č. 3647/406 k.o. Crno</t>
  </si>
  <si>
    <t>P-1809/23</t>
  </si>
  <si>
    <t>Utvrđenje prava vlasništva k.č. 550 k.o. Olib</t>
  </si>
  <si>
    <t>P-2025/23</t>
  </si>
  <si>
    <t>Utvrđenje prava vlasništva k.č. 5136/7 k.o. Zadar</t>
  </si>
  <si>
    <t>P-2195/23</t>
  </si>
  <si>
    <t>Utvrđenje prava vlasništva k.č. 4294/216 k.o. Zadar</t>
  </si>
  <si>
    <t>P-2353/23</t>
  </si>
  <si>
    <t>Utvrđenje prava vlasništva k.č. 3647/112 k.o. Crno</t>
  </si>
  <si>
    <t>P-165/2023</t>
  </si>
  <si>
    <t>radi ispravka pogrešnog z.k. upisa na k.č. 3662 k.o. Zadar</t>
  </si>
  <si>
    <t>Čeka se odgovor tuženika na tužbu</t>
  </si>
  <si>
    <t>P-2535/23</t>
  </si>
  <si>
    <t>Pripremno ročište zakazano za 9.2.2024.</t>
  </si>
  <si>
    <t>P-2809/23</t>
  </si>
  <si>
    <t>Utvrđenje prava vlasništva k.č. 9310/6 k.o. Zadar</t>
  </si>
  <si>
    <t>P-2548/23</t>
  </si>
  <si>
    <t>Utvrđenje prava vlasništva k.č. 951/3 k.o. Diklo</t>
  </si>
  <si>
    <t>P-2929/23</t>
  </si>
  <si>
    <t>Utvrđenje prava vlasništva k.č. 135/1 k.o. Diklo</t>
  </si>
  <si>
    <t>P-205/23</t>
  </si>
  <si>
    <t>Radi isplate</t>
  </si>
  <si>
    <t>P-2886/23</t>
  </si>
  <si>
    <t>Utvrđenje prava vlasništva k.č. 3701/2 k.o. Zadar</t>
  </si>
  <si>
    <t>Ružica Hloušek</t>
  </si>
  <si>
    <t>Franica Mikuličić</t>
  </si>
  <si>
    <t>Marija Sereći</t>
  </si>
  <si>
    <t>Mirijana Nekić</t>
  </si>
  <si>
    <t>Milan Ćalić</t>
  </si>
  <si>
    <t>Mile Marinović</t>
  </si>
  <si>
    <t>Vera Pinčić</t>
  </si>
  <si>
    <t>Ante Proroković</t>
  </si>
  <si>
    <t>Lidija Vladović</t>
  </si>
  <si>
    <t>Dunja Baričević</t>
  </si>
  <si>
    <t>Šme Vukić</t>
  </si>
  <si>
    <t>Anto Grbeša</t>
  </si>
  <si>
    <t>Zvonimir Rogić</t>
  </si>
  <si>
    <t>Višnja Erbez i dr.</t>
  </si>
  <si>
    <t>Mirko Tišma</t>
  </si>
  <si>
    <t>Grad Zadar-SG Tanker</t>
  </si>
  <si>
    <t>Zuzana Bobova</t>
  </si>
  <si>
    <t>Marija Vidaić</t>
  </si>
  <si>
    <t>Marin i Lori Matešić</t>
  </si>
  <si>
    <t>Dunja Galović</t>
  </si>
  <si>
    <t>Republika Hrvatska</t>
  </si>
  <si>
    <t>Jadranka Krmpotić Bajlo</t>
  </si>
  <si>
    <t>Dinko Finkka</t>
  </si>
  <si>
    <t>Postupak okončan u cijelostu u korist Grada</t>
  </si>
  <si>
    <t>Postupak u cijelosti okončan u korist Grada</t>
  </si>
  <si>
    <t>17. ožujka 2023. donesena je presuda Općinskog suda u ZD P-742/20 kojom je u cijelosti prihvaćen tužbeni zahtjev. 15.siječnja 2024.zaključena je izvansudska nagodba za dio zemljišta u površini od 164 m2 i vrijednosti od 96.200,76 eura koji je prebijen s presuđenim sudskim troškovima u ukupnom iznosu od 71.155,05 eura uz uplatu razlike u iznosu od 25.044,95 eura od strane tužitelja u korist Grada. Očekivano je da se ukupan iznos potraživanja smanjuje za 96.200,76 eura.</t>
  </si>
  <si>
    <t>Postupak okončan u cijelostu u korist Grada.</t>
  </si>
  <si>
    <t>Podnesen je odgovor na tužbu, održano je jedno ročišt. Tužitelj je povukao tužbu.</t>
  </si>
  <si>
    <t>Utvrđenje prava vlasništva i uknjižba (evidentiranje nerazvrstanih cesta). Postupak u tijeku. Očekivano rješavanje spora 2 godine.</t>
  </si>
  <si>
    <t>Utvrđenje prava vlasništva i uknjižba. Očekivano rješavanje spora 2026. godine.</t>
  </si>
  <si>
    <t>Tužba radi utvrđenja 
ništetnosti. Grad Zadar je podnio tužbu u travnju 2023. godine radi utvrđivanja prava vlasništva.</t>
  </si>
  <si>
    <t>Donesena je presuda u korist Grada. Po Žalbii se postupak vodi na drugom stupnju. Okončanje kroz 2025. godinu.</t>
  </si>
  <si>
    <t>Telemach</t>
  </si>
  <si>
    <t>P-191/2024</t>
  </si>
  <si>
    <t>Naknada štete zbog oštećenja ormarića uslijed požara. Očekivano trajanje 2 godine</t>
  </si>
  <si>
    <t>Donesena jedrugostupanjska presuda u korist Grada Zadra, presuda u korist Grada Zadra, osim u dijelu kojim je tužitelj uspio sa djelom tužbenog zahtjeva u iznosu od 40.000 eura</t>
  </si>
  <si>
    <t>Drugostupanjska presuda u korist Grada Zadra</t>
  </si>
  <si>
    <t>Čeka se pripremno ročište</t>
  </si>
  <si>
    <t>Predmet na Županijskom sudu od 2022 jer je tužbeni zahtjev stranke odbijen</t>
  </si>
  <si>
    <t>Tužbeni zahtjev odbijen, predmet po žalbi stranke na Županijskom sudu</t>
  </si>
  <si>
    <t>storno Pž-4969/2014</t>
  </si>
  <si>
    <t>Predmet povrat nekretnine/isplate nužnih troškova</t>
  </si>
  <si>
    <t>Zaključena rasprava, objava prvostupanjske presude u 2026.godini</t>
  </si>
  <si>
    <t>Ministarstvo potrvdilo tužbeni zahtjev, čeka se pravomoćnost i isplata, tijekom 2026.godine</t>
  </si>
  <si>
    <t>pravomoćno okončano i isplaćeno u 2024.godini</t>
  </si>
  <si>
    <t>Nagodba  pred prvostupanjskim upravnim tijelom za cca 50.000m2</t>
  </si>
  <si>
    <t>Ivo (marija) Mesnić i dr.</t>
  </si>
  <si>
    <t>Emil Puhavlović</t>
  </si>
  <si>
    <t>P-23/2024</t>
  </si>
  <si>
    <t>Tužba radi utvrđivanja prava vlasništva</t>
  </si>
  <si>
    <t>ukupno na dan 31.12.2025.</t>
  </si>
  <si>
    <t>Vrijednost  sporova dan 31.12.2025.</t>
  </si>
  <si>
    <t xml:space="preserve">Drugostupanjski sud je preinačio presudu prvostupanjskog u korist Grada Zadra. Presuda je postala pravomoćna i ovršna 15.10.2020. Tužitelj je podnio Izvanrednu reviziju Trgovačkom sudu u Zadru obzirom na prethodno dopuštenje revizije od strane Vrhovnog suda RH.
Okončanje u roku 2 odine 
</t>
  </si>
  <si>
    <t>U ponovljenom postupku donesena je pravomoćna presuda u korist društva P.S.IMMO, 31.listopada povećanaj je vrijednost predmeta spora, uložena je tužba Grada Zadra 10.studenog 2025.godine Visokom trgovačkom sudu RH.</t>
  </si>
  <si>
    <t>Postupak u tijeku</t>
  </si>
  <si>
    <t>U tijeku je održavanje glavne rasprave.Okončanje postupka kroz 2026.</t>
  </si>
  <si>
    <t>Radi se o istom predmetu
kao pod PN-33/17, ali kako je praksa suda postrožila po pitanju proširenja tužbenog zahtjeva, odlučilo se ići novom tužbom jer je zadnja zakupnina datirala od 14.4.2017..Kasnije će se tražiti spajanje postupka. Predmeti spojeni, donesena pravomoćna presuda u korist Grada Zadra 3.lipnja 2025.godine. Tuženik podnio odneja Prijedlog Vrhovnom sudu za dpušenje revizije. 
Okončanje kroz 2025/26.</t>
  </si>
  <si>
    <t>Naknada štete za oduzeto zemljište k.č. 1113/9 k.o. Zadar</t>
  </si>
  <si>
    <t>Marija Stevanović i Dragicaa Ninčević</t>
  </si>
  <si>
    <t>Ljubo Zečević</t>
  </si>
  <si>
    <t>Ivan Fabijanić</t>
  </si>
  <si>
    <t>P-2527/25</t>
  </si>
  <si>
    <t>Radi utvrđenja prava vlasništva. Očekivano trajanje do 2028. godine.</t>
  </si>
  <si>
    <t>Objava presude određena za dan 9. siječnja 2026.</t>
  </si>
  <si>
    <t>Nataša Matešić i dr.</t>
  </si>
  <si>
    <t>P-419/2024</t>
  </si>
  <si>
    <t xml:space="preserve">Radi utvrđenja prava vlasništva. Očekivano trajanje do 2028. godine. </t>
  </si>
  <si>
    <t>Zakazana ročišta su dva puta odgođena zbog ne postojanja uvjeta za održavanje istih.Novo ročište zakazano je za veljaču 2026.</t>
  </si>
  <si>
    <t>Ruža Ivković i dr.</t>
  </si>
  <si>
    <t>P-2965/23</t>
  </si>
  <si>
    <t xml:space="preserve">Radi stjecanja prava vlasništva. Očekivano trajanje do 2028. godine. </t>
  </si>
  <si>
    <t>Rasprava u tijeku.</t>
  </si>
  <si>
    <t>Tužitelj M.Jurić, tuženici: Anić Koren, Ćuća i dr.</t>
  </si>
  <si>
    <t>P-423/21</t>
  </si>
  <si>
    <t>Radi utvrđenja i predaje u posjed. Grad se umješao u spor budući se utvrđenje prava vlasništva traži na dijelu za koji Grad treba provesti evidenciju nerazvrstane ceste. Očekivano trajanje do 2028-2029.</t>
  </si>
  <si>
    <t>Zadnja radnja u postupku je bila očevid na licu mjesta.</t>
  </si>
  <si>
    <t>Ročište sazvano početkom 2026.godine. Očekivano trajanje spora do 2029.godine</t>
  </si>
  <si>
    <t>Tužitelj: Slavko Dujmov, tuženik: HEP ODS d.o.o., umješač: GRAD ZADAR</t>
  </si>
  <si>
    <t>P-2123/23</t>
  </si>
  <si>
    <t>U tijeku je rasprava.</t>
  </si>
  <si>
    <t>Radi utvrđenja prava vlasništava. Grad se umješao jer se traži utvrđenje prava vlasništva na dijelu koji Grad treba evidentirati u javno dobro u općoj uporabi.</t>
  </si>
  <si>
    <t>Franko Franin</t>
  </si>
  <si>
    <t>P-3036/23</t>
  </si>
  <si>
    <t>Radi utvrđenja vlasništva. Tužitelj osporava dio evidentirane nerazvrstane ceste.</t>
  </si>
  <si>
    <t>Marinko Mamić</t>
  </si>
  <si>
    <t>P-1360/25</t>
  </si>
  <si>
    <t>Radi utvrđenja prava vlasništva.Očekivano trajanje do 2028.</t>
  </si>
  <si>
    <t>Alavanja Slavica i dr.</t>
  </si>
  <si>
    <t>P-896/2025</t>
  </si>
  <si>
    <t>Radi utvrđenja prava vlasništva i određivanje privremene mjere. Suvlasnici zgrade kod Maraske osporavaju dio ceste kao javno dobro u općoj uporabi.Očekivano trajanje do 2029.</t>
  </si>
  <si>
    <t>Živojin Šarić</t>
  </si>
  <si>
    <t>P-103/24</t>
  </si>
  <si>
    <t>Tužitelj potražuje od Grada naknadu štete jer Grad nije proveo postupak izvlaštenja objekta u vlasništvu tužitelja na kojoj čestici je izgrađena Poliklinika Opće bolnice Zadar. Očekivano trajanje postupka do 2028.</t>
  </si>
  <si>
    <t>Odgovoreno je na tužbu, čeka se zakazivanje ročišta.</t>
  </si>
  <si>
    <t>Ipse Atrij</t>
  </si>
  <si>
    <t>P-157/2024</t>
  </si>
  <si>
    <t>Tužba radi utvrđenja ništetnosti ugovora. Očekivano trajanje do 2028.</t>
  </si>
  <si>
    <t>Postupak u tijeku.</t>
  </si>
  <si>
    <t>Mirela Huljev</t>
  </si>
  <si>
    <t>P-2479/24</t>
  </si>
  <si>
    <t>Tužba radi isplate dijela zemljišta na kojemse nalazi staro Gradsko groblje za koje tužiteljica tvrdi da je njeno vlasništvo.Očekivano trajanje do 2029..</t>
  </si>
  <si>
    <t>Odgovoreno je na tužbu. Čeka se zakazivanje ročišta.</t>
  </si>
  <si>
    <t>Status Grada</t>
  </si>
  <si>
    <t>Tuženik</t>
  </si>
  <si>
    <t>Ponovno vraćeno na prvostupanjski postupak u kojem se odluka očekuje tijekom 2026.godine</t>
  </si>
  <si>
    <t xml:space="preserve"> Poništeno prvostupanjsko rješenje kojim je određena naknada i stranke upućene na sporazumno rješenje još u tijeku 2021/2023</t>
  </si>
  <si>
    <t>Izjavljena tužba još u tijeku 2020/2021</t>
  </si>
  <si>
    <t>Predmet na Općinskom sudu</t>
  </si>
  <si>
    <t>Predmet na reviziji, prvostupanjska i drugostupanjska presuda u korist Grada Zadra</t>
  </si>
  <si>
    <t>Tužitelj</t>
  </si>
  <si>
    <t>Započeo proces/PRVO ROČIŠTEokončanje spora u roku od 2-3 godine</t>
  </si>
  <si>
    <t>Uložene žalbe Grada i stranke u prosincu 2022., predmet vraćen na prvostupanjski postupak gdje se ponovno procjenjuje zemljište.</t>
  </si>
  <si>
    <t>Oznaka spora/parnice</t>
  </si>
  <si>
    <t>Umješač</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</si>
</sst>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0.00\ &quot;kn&quot;;[Red]\-#,##0.00\ &quot;kn&quot;"/>
    <numFmt numFmtId="44" formatCode="_-* #,##0.00\ &quot;kn&quot;_-;\-* #,##0.00\ &quot;kn&quot;_-;_-* &quot;-&quot;??\ &quot;kn&quot;_-;_-@_-"/>
    <numFmt numFmtId="164" formatCode="#,##0.00\ &quot;kn&quot;"/>
    <numFmt numFmtId="165" formatCode="#,##0.00\ [$EUR]"/>
    <numFmt numFmtId="166" formatCode="#,##0.00\ [$€-1];[Red]\-#,##0.00\ [$€-1]"/>
    <numFmt numFmtId="167" formatCode="#,##0\ [$€-1];[Red]\-#,##0\ [$€-1]"/>
    <numFmt numFmtId="168" formatCode="#,##0.00\ [$EUR];[Red]\-#,##0.00\ [$EUR]"/>
    <numFmt numFmtId="169" formatCode="_-* #,##0.00\ [$EUR]_-;\-* #,##0.00\ [$EUR]_-;_-* &quot;-&quot;??\ [$EUR]_-;_-@_-"/>
  </numFmts>
  <fonts count="27" x14ac:knownFonts="1">
    <font>
      <sz val="11"/>
      <color theme="1"/>
      <name val="Calibri"/>
      <family val="2"/>
      <charset val="238"/>
      <scheme val="minor"/>
    </font>
    <font>
      <sz val="11"/>
      <color rgb="FFFA7D00"/>
      <name val="Calibri"/>
      <family val="2"/>
      <charset val="238"/>
      <scheme val="minor"/>
    </font>
    <font>
      <b/>
      <sz val="11"/>
      <color theme="3"/>
      <name val="Calibri"/>
      <family val="2"/>
      <charset val="238"/>
      <scheme val="minor"/>
    </font>
    <font>
      <sz val="9"/>
      <color indexed="81"/>
      <name val="Tahoma"/>
      <family val="2"/>
      <charset val="238"/>
    </font>
    <font>
      <b/>
      <sz val="9"/>
      <color indexed="81"/>
      <name val="Tahoma"/>
      <family val="2"/>
      <charset val="238"/>
    </font>
    <font>
      <sz val="11"/>
      <color rgb="FF9C0006"/>
      <name val="Calibri"/>
      <family val="2"/>
      <charset val="238"/>
      <scheme val="minor"/>
    </font>
    <font>
      <sz val="11"/>
      <color theme="1"/>
      <name val="Calibri"/>
      <family val="2"/>
      <scheme val="minor"/>
    </font>
    <font>
      <i/>
      <sz val="11"/>
      <color theme="1"/>
      <name val="Arial Narrow"/>
      <family val="2"/>
      <charset val="238"/>
    </font>
    <font>
      <i/>
      <sz val="11"/>
      <name val="Arial Narrow"/>
      <family val="2"/>
      <charset val="238"/>
    </font>
    <font>
      <b/>
      <sz val="11"/>
      <color theme="1"/>
      <name val="Calibri"/>
      <family val="2"/>
      <charset val="238"/>
      <scheme val="minor"/>
    </font>
    <font>
      <b/>
      <sz val="11"/>
      <color theme="1"/>
      <name val="Arial"/>
      <family val="2"/>
      <charset val="238"/>
    </font>
    <font>
      <sz val="11"/>
      <color theme="1"/>
      <name val="Arial"/>
      <family val="2"/>
      <charset val="238"/>
    </font>
    <font>
      <sz val="10"/>
      <color theme="1"/>
      <name val="Arial"/>
      <family val="2"/>
      <charset val="238"/>
    </font>
    <font>
      <b/>
      <sz val="11"/>
      <color rgb="FFFF0000"/>
      <name val="Calibri"/>
      <family val="2"/>
      <charset val="238"/>
      <scheme val="minor"/>
    </font>
    <font>
      <sz val="11"/>
      <color rgb="FFFF0000"/>
      <name val="Arial"/>
      <family val="2"/>
      <charset val="238"/>
    </font>
    <font>
      <sz val="12"/>
      <color theme="1"/>
      <name val="Arial"/>
      <family val="2"/>
      <charset val="238"/>
    </font>
    <font>
      <sz val="12"/>
      <color rgb="FFFF0000"/>
      <name val="Arial"/>
      <family val="2"/>
      <charset val="238"/>
    </font>
    <font>
      <i/>
      <sz val="10"/>
      <name val="Arial Narrow"/>
      <family val="2"/>
      <charset val="238"/>
    </font>
    <font>
      <sz val="14"/>
      <color theme="1"/>
      <name val="Calibri"/>
      <family val="2"/>
      <charset val="238"/>
      <scheme val="minor"/>
    </font>
    <font>
      <sz val="13.5"/>
      <color theme="1"/>
      <name val="Calibri"/>
      <family val="2"/>
      <charset val="238"/>
      <scheme val="minor"/>
    </font>
    <font>
      <b/>
      <i/>
      <sz val="14"/>
      <color theme="1"/>
      <name val="Arial Narrow"/>
      <family val="2"/>
      <charset val="238"/>
    </font>
    <font>
      <i/>
      <sz val="10"/>
      <color theme="1"/>
      <name val="Arial Narrow"/>
      <family val="2"/>
      <charset val="238"/>
    </font>
    <font>
      <i/>
      <sz val="10"/>
      <color rgb="FFFA7D00"/>
      <name val="Arial Narrow"/>
      <family val="2"/>
      <charset val="238"/>
    </font>
    <font>
      <i/>
      <sz val="10"/>
      <color rgb="FFFF0000"/>
      <name val="Arial Narrow"/>
      <family val="2"/>
      <charset val="238"/>
    </font>
    <font>
      <sz val="10"/>
      <color theme="1"/>
      <name val="Arial Narrow"/>
      <family val="2"/>
      <charset val="238"/>
    </font>
    <font>
      <sz val="10"/>
      <name val="Arial Narrow"/>
      <family val="2"/>
      <charset val="238"/>
    </font>
    <font>
      <b/>
      <i/>
      <sz val="10"/>
      <color theme="1"/>
      <name val="Arial Narrow"/>
      <family val="2"/>
      <charset val="238"/>
    </font>
  </fonts>
  <fills count="5">
    <fill>
      <patternFill patternType="none"/>
    </fill>
    <fill>
      <patternFill patternType="gray125"/>
    </fill>
    <fill>
      <patternFill patternType="solid">
        <fgColor theme="8" tint="0.79998168889431442"/>
        <bgColor indexed="64"/>
      </patternFill>
    </fill>
    <fill>
      <patternFill patternType="solid">
        <fgColor rgb="FFFFC7CE"/>
      </patternFill>
    </fill>
    <fill>
      <patternFill patternType="solid">
        <fgColor theme="0"/>
        <bgColor indexed="64"/>
      </patternFill>
    </fill>
  </fills>
  <borders count="10">
    <border>
      <left/>
      <right/>
      <top/>
      <bottom/>
      <diagonal/>
    </border>
    <border>
      <left/>
      <right/>
      <top/>
      <bottom style="double">
        <color rgb="FFFF8001"/>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5" fillId="3" borderId="0" applyNumberFormat="0" applyBorder="0" applyAlignment="0" applyProtection="0"/>
    <xf numFmtId="0" fontId="6" fillId="0" borderId="0"/>
  </cellStyleXfs>
  <cellXfs count="158">
    <xf numFmtId="0" fontId="0" fillId="0" borderId="0" xfId="0"/>
    <xf numFmtId="4" fontId="0" fillId="0" borderId="0" xfId="0" applyNumberFormat="1"/>
    <xf numFmtId="44" fontId="0" fillId="0" borderId="0" xfId="0" applyNumberFormat="1"/>
    <xf numFmtId="0" fontId="0" fillId="4" borderId="0" xfId="0" applyFill="1"/>
    <xf numFmtId="164" fontId="0" fillId="0" borderId="0" xfId="0" applyNumberFormat="1"/>
    <xf numFmtId="165" fontId="0" fillId="0" borderId="0" xfId="0" applyNumberFormat="1"/>
    <xf numFmtId="4" fontId="0" fillId="4" borderId="0" xfId="0" applyNumberFormat="1" applyFill="1"/>
    <xf numFmtId="0" fontId="10" fillId="0" borderId="0" xfId="0" applyFont="1" applyAlignment="1">
      <alignment horizontal="left" wrapText="1"/>
    </xf>
    <xf numFmtId="0" fontId="11" fillId="0" borderId="0" xfId="0" applyFont="1" applyAlignment="1">
      <alignment horizontal="left" wrapText="1"/>
    </xf>
    <xf numFmtId="8" fontId="11" fillId="0" borderId="0" xfId="0" applyNumberFormat="1" applyFont="1" applyAlignment="1">
      <alignment horizontal="left" wrapText="1"/>
    </xf>
    <xf numFmtId="0" fontId="10" fillId="0" borderId="0" xfId="0" applyFont="1"/>
    <xf numFmtId="0" fontId="9" fillId="0" borderId="0" xfId="0" applyFont="1"/>
    <xf numFmtId="0" fontId="12" fillId="0" borderId="0" xfId="0" applyFont="1" applyAlignment="1">
      <alignment horizontal="left" wrapText="1"/>
    </xf>
    <xf numFmtId="0" fontId="13" fillId="0" borderId="0" xfId="0" applyFont="1"/>
    <xf numFmtId="0" fontId="14" fillId="0" borderId="0" xfId="0" applyFont="1" applyAlignment="1">
      <alignment horizontal="left" wrapText="1"/>
    </xf>
    <xf numFmtId="8" fontId="14" fillId="0" borderId="0" xfId="0" applyNumberFormat="1" applyFont="1" applyAlignment="1">
      <alignment horizontal="left" wrapText="1"/>
    </xf>
    <xf numFmtId="8" fontId="11" fillId="0" borderId="0" xfId="0" applyNumberFormat="1" applyFont="1" applyAlignment="1">
      <alignment horizontal="left"/>
    </xf>
    <xf numFmtId="8" fontId="15" fillId="0" borderId="0" xfId="0" applyNumberFormat="1" applyFont="1" applyAlignment="1">
      <alignment horizontal="left"/>
    </xf>
    <xf numFmtId="166" fontId="16" fillId="0" borderId="0" xfId="0" applyNumberFormat="1" applyFont="1" applyAlignment="1">
      <alignment horizontal="left"/>
    </xf>
    <xf numFmtId="166" fontId="15" fillId="0" borderId="0" xfId="0" applyNumberFormat="1" applyFont="1" applyAlignment="1">
      <alignment horizontal="left"/>
    </xf>
    <xf numFmtId="8" fontId="16" fillId="0" borderId="0" xfId="0" applyNumberFormat="1" applyFont="1" applyAlignment="1">
      <alignment horizontal="left"/>
    </xf>
    <xf numFmtId="0" fontId="15" fillId="0" borderId="0" xfId="0" applyFont="1" applyAlignment="1">
      <alignment horizontal="left"/>
    </xf>
    <xf numFmtId="167" fontId="15" fillId="0" borderId="0" xfId="0" applyNumberFormat="1" applyFont="1" applyAlignment="1">
      <alignment horizontal="left"/>
    </xf>
    <xf numFmtId="0" fontId="17" fillId="0" borderId="3" xfId="0" applyFont="1" applyBorder="1" applyAlignment="1">
      <alignment wrapText="1"/>
    </xf>
    <xf numFmtId="44" fontId="17" fillId="0" borderId="3" xfId="0" applyNumberFormat="1" applyFont="1" applyBorder="1" applyAlignment="1">
      <alignment vertical="center"/>
    </xf>
    <xf numFmtId="0" fontId="17" fillId="0" borderId="3" xfId="0" applyFont="1" applyBorder="1" applyAlignment="1">
      <alignment horizontal="center" vertical="center" wrapText="1"/>
    </xf>
    <xf numFmtId="0" fontId="18" fillId="0" borderId="0" xfId="0" applyFont="1" applyBorder="1"/>
    <xf numFmtId="4" fontId="18" fillId="0" borderId="0" xfId="0" applyNumberFormat="1" applyFont="1" applyBorder="1"/>
    <xf numFmtId="164" fontId="18" fillId="4" borderId="0" xfId="0" applyNumberFormat="1" applyFont="1" applyFill="1" applyBorder="1"/>
    <xf numFmtId="0" fontId="18" fillId="0" borderId="0" xfId="0" applyFont="1"/>
    <xf numFmtId="4" fontId="18" fillId="0" borderId="0" xfId="0" applyNumberFormat="1" applyFont="1"/>
    <xf numFmtId="164" fontId="18" fillId="4" borderId="0" xfId="0" applyNumberFormat="1" applyFont="1" applyFill="1"/>
    <xf numFmtId="4" fontId="18" fillId="4" borderId="0" xfId="0" applyNumberFormat="1" applyFont="1" applyFill="1"/>
    <xf numFmtId="165" fontId="18" fillId="4" borderId="0" xfId="0" applyNumberFormat="1" applyFont="1" applyFill="1"/>
    <xf numFmtId="164" fontId="18" fillId="0" borderId="0" xfId="0" applyNumberFormat="1" applyFont="1"/>
    <xf numFmtId="44" fontId="18" fillId="4" borderId="0" xfId="0" applyNumberFormat="1" applyFont="1" applyFill="1"/>
    <xf numFmtId="8" fontId="18" fillId="0" borderId="0" xfId="0" applyNumberFormat="1" applyFont="1"/>
    <xf numFmtId="0" fontId="18" fillId="4" borderId="0" xfId="0" applyFont="1" applyFill="1"/>
    <xf numFmtId="44" fontId="18" fillId="0" borderId="0" xfId="0" applyNumberFormat="1" applyFont="1"/>
    <xf numFmtId="165" fontId="18" fillId="0" borderId="0" xfId="0" applyNumberFormat="1" applyFont="1"/>
    <xf numFmtId="0" fontId="18" fillId="0" borderId="0" xfId="0" applyFont="1" applyAlignment="1">
      <alignment wrapText="1"/>
    </xf>
    <xf numFmtId="164" fontId="19" fillId="0" borderId="0" xfId="0" applyNumberFormat="1" applyFont="1"/>
    <xf numFmtId="0" fontId="21" fillId="0" borderId="3" xfId="0" applyFont="1" applyBorder="1" applyAlignment="1">
      <alignment horizontal="left" vertical="center" wrapText="1"/>
    </xf>
    <xf numFmtId="0" fontId="8" fillId="4" borderId="0" xfId="0" applyFont="1" applyFill="1" applyBorder="1" applyAlignment="1">
      <alignment vertical="center"/>
    </xf>
    <xf numFmtId="0" fontId="20" fillId="0" borderId="0" xfId="0" applyFont="1" applyBorder="1"/>
    <xf numFmtId="0" fontId="7" fillId="0" borderId="0" xfId="0" applyFont="1" applyBorder="1" applyAlignment="1">
      <alignment wrapText="1"/>
    </xf>
    <xf numFmtId="0" fontId="21" fillId="0" borderId="3" xfId="0" applyFont="1" applyBorder="1" applyAlignment="1">
      <alignment vertical="center"/>
    </xf>
    <xf numFmtId="4" fontId="17" fillId="0" borderId="3" xfId="1" applyNumberFormat="1" applyFont="1" applyBorder="1" applyAlignment="1">
      <alignment horizontal="center" vertical="center" wrapText="1"/>
    </xf>
    <xf numFmtId="0" fontId="17" fillId="0" borderId="3" xfId="1" applyFont="1" applyBorder="1" applyAlignment="1">
      <alignment vertical="center" wrapText="1"/>
    </xf>
    <xf numFmtId="0" fontId="17" fillId="0" borderId="3" xfId="1" applyFont="1" applyBorder="1" applyAlignment="1">
      <alignment horizontal="center" vertical="center" wrapText="1"/>
    </xf>
    <xf numFmtId="0" fontId="17" fillId="4" borderId="3" xfId="1" applyFont="1" applyFill="1" applyBorder="1" applyAlignment="1">
      <alignment vertical="center" wrapText="1"/>
    </xf>
    <xf numFmtId="0" fontId="22" fillId="0" borderId="3" xfId="1" applyFont="1" applyBorder="1" applyAlignment="1">
      <alignment vertical="center"/>
    </xf>
    <xf numFmtId="0" fontId="17" fillId="0" borderId="3" xfId="1" applyFont="1" applyBorder="1" applyAlignment="1">
      <alignment vertical="center"/>
    </xf>
    <xf numFmtId="0" fontId="17" fillId="4" borderId="3" xfId="0" applyFont="1" applyFill="1" applyBorder="1" applyAlignment="1">
      <alignment vertical="center"/>
    </xf>
    <xf numFmtId="0" fontId="17" fillId="2" borderId="3" xfId="0" applyFont="1" applyFill="1" applyBorder="1" applyAlignment="1">
      <alignment vertical="center"/>
    </xf>
    <xf numFmtId="0" fontId="17" fillId="0" borderId="3" xfId="0" applyFont="1" applyBorder="1" applyAlignment="1">
      <alignment vertical="center" wrapText="1"/>
    </xf>
    <xf numFmtId="165" fontId="17" fillId="4" borderId="3" xfId="0" applyNumberFormat="1" applyFont="1" applyFill="1" applyBorder="1" applyAlignment="1">
      <alignment vertical="center"/>
    </xf>
    <xf numFmtId="0" fontId="17" fillId="0" borderId="3" xfId="0" applyFont="1" applyBorder="1" applyAlignment="1">
      <alignment vertical="center"/>
    </xf>
    <xf numFmtId="0" fontId="23" fillId="0" borderId="3" xfId="0" applyFont="1" applyFill="1" applyBorder="1" applyAlignment="1">
      <alignment vertical="center" wrapText="1"/>
    </xf>
    <xf numFmtId="0" fontId="23" fillId="0" borderId="3" xfId="0" applyFont="1" applyBorder="1" applyAlignment="1">
      <alignment vertical="center" wrapText="1"/>
    </xf>
    <xf numFmtId="0" fontId="21" fillId="0" borderId="3" xfId="0" applyFont="1" applyBorder="1" applyAlignment="1">
      <alignment horizontal="center" vertical="center"/>
    </xf>
    <xf numFmtId="0" fontId="23" fillId="0" borderId="3" xfId="0" applyFont="1" applyBorder="1" applyAlignment="1">
      <alignment horizontal="center" vertical="center" wrapText="1"/>
    </xf>
    <xf numFmtId="0" fontId="23" fillId="0" borderId="3" xfId="0" applyFont="1" applyFill="1" applyBorder="1" applyAlignment="1">
      <alignment vertical="center"/>
    </xf>
    <xf numFmtId="0" fontId="24" fillId="0" borderId="3" xfId="0" applyFont="1" applyBorder="1"/>
    <xf numFmtId="44" fontId="17" fillId="0" borderId="3" xfId="1" applyNumberFormat="1" applyFont="1" applyBorder="1" applyAlignment="1">
      <alignment vertical="center"/>
    </xf>
    <xf numFmtId="165" fontId="17" fillId="4" borderId="3" xfId="1" applyNumberFormat="1" applyFont="1" applyFill="1" applyBorder="1" applyAlignment="1">
      <alignment vertical="center"/>
    </xf>
    <xf numFmtId="0" fontId="17" fillId="4" borderId="3" xfId="0" applyFont="1" applyFill="1" applyBorder="1" applyAlignment="1">
      <alignment vertical="center" wrapText="1"/>
    </xf>
    <xf numFmtId="44" fontId="21" fillId="0" borderId="3" xfId="0" applyNumberFormat="1" applyFont="1" applyBorder="1" applyAlignment="1">
      <alignment vertical="center"/>
    </xf>
    <xf numFmtId="165" fontId="21" fillId="4" borderId="3" xfId="0" applyNumberFormat="1" applyFont="1" applyFill="1" applyBorder="1" applyAlignment="1">
      <alignment vertical="center"/>
    </xf>
    <xf numFmtId="0" fontId="25" fillId="0" borderId="0" xfId="0" applyFont="1"/>
    <xf numFmtId="0" fontId="17" fillId="0" borderId="3" xfId="3" applyFont="1" applyFill="1" applyBorder="1" applyAlignment="1">
      <alignment horizontal="center" vertical="center"/>
    </xf>
    <xf numFmtId="0" fontId="21" fillId="0" borderId="3" xfId="0" applyFont="1" applyBorder="1"/>
    <xf numFmtId="0" fontId="17" fillId="0" borderId="3" xfId="3" applyFont="1" applyFill="1" applyBorder="1" applyAlignment="1">
      <alignment vertical="center" wrapText="1"/>
    </xf>
    <xf numFmtId="44" fontId="17" fillId="0" borderId="3" xfId="0" applyNumberFormat="1" applyFont="1" applyBorder="1" applyAlignment="1">
      <alignment vertical="center" wrapText="1"/>
    </xf>
    <xf numFmtId="44" fontId="17" fillId="0" borderId="3" xfId="0" applyNumberFormat="1" applyFont="1" applyFill="1" applyBorder="1" applyAlignment="1">
      <alignment vertical="center"/>
    </xf>
    <xf numFmtId="0" fontId="17" fillId="0" borderId="3" xfId="0" applyFont="1" applyFill="1" applyBorder="1" applyAlignment="1">
      <alignment vertical="center" wrapText="1"/>
    </xf>
    <xf numFmtId="0" fontId="17" fillId="0" borderId="3" xfId="0" applyFont="1" applyFill="1" applyBorder="1" applyAlignment="1">
      <alignment vertical="center"/>
    </xf>
    <xf numFmtId="165" fontId="17" fillId="0" borderId="3" xfId="0" applyNumberFormat="1" applyFont="1" applyFill="1" applyBorder="1" applyAlignment="1">
      <alignment vertical="center"/>
    </xf>
    <xf numFmtId="0" fontId="17" fillId="0" borderId="3" xfId="0" applyFont="1" applyFill="1" applyBorder="1" applyAlignment="1">
      <alignment horizontal="center" vertical="center" wrapText="1"/>
    </xf>
    <xf numFmtId="44" fontId="17" fillId="0" borderId="3" xfId="2" applyNumberFormat="1" applyFont="1" applyBorder="1" applyAlignment="1">
      <alignment vertical="center"/>
    </xf>
    <xf numFmtId="0" fontId="17" fillId="0" borderId="3" xfId="2" applyFont="1" applyBorder="1" applyAlignment="1">
      <alignment vertical="center"/>
    </xf>
    <xf numFmtId="165" fontId="17" fillId="4" borderId="3" xfId="2" applyNumberFormat="1" applyFont="1" applyFill="1" applyBorder="1" applyAlignment="1">
      <alignment vertical="center"/>
    </xf>
    <xf numFmtId="165" fontId="17" fillId="4" borderId="3" xfId="0" applyNumberFormat="1" applyFont="1" applyFill="1" applyBorder="1" applyAlignment="1">
      <alignment vertical="center" wrapText="1"/>
    </xf>
    <xf numFmtId="44" fontId="17" fillId="4" borderId="3" xfId="0" applyNumberFormat="1" applyFont="1" applyFill="1" applyBorder="1" applyAlignment="1">
      <alignment vertical="center"/>
    </xf>
    <xf numFmtId="4" fontId="21" fillId="0" borderId="3" xfId="0" applyNumberFormat="1" applyFont="1" applyBorder="1" applyAlignment="1">
      <alignment vertical="center"/>
    </xf>
    <xf numFmtId="4" fontId="21" fillId="0" borderId="3" xfId="0" applyNumberFormat="1" applyFont="1" applyBorder="1" applyAlignment="1">
      <alignment horizontal="center" vertical="center"/>
    </xf>
    <xf numFmtId="165" fontId="21" fillId="4" borderId="3" xfId="0" applyNumberFormat="1" applyFont="1" applyFill="1" applyBorder="1" applyAlignment="1">
      <alignment horizontal="center" vertical="center" wrapText="1"/>
    </xf>
    <xf numFmtId="0" fontId="21" fillId="0" borderId="3" xfId="0" applyFont="1" applyFill="1" applyBorder="1" applyAlignment="1">
      <alignment vertical="center"/>
    </xf>
    <xf numFmtId="165" fontId="21" fillId="0" borderId="3" xfId="0" applyNumberFormat="1" applyFont="1" applyFill="1" applyBorder="1" applyAlignment="1">
      <alignment vertical="center"/>
    </xf>
    <xf numFmtId="0" fontId="21" fillId="0" borderId="3" xfId="0" applyFont="1" applyFill="1" applyBorder="1"/>
    <xf numFmtId="0" fontId="21" fillId="0" borderId="4" xfId="0" applyFont="1" applyFill="1" applyBorder="1" applyAlignment="1">
      <alignment horizontal="center" vertical="center" wrapText="1"/>
    </xf>
    <xf numFmtId="0" fontId="21" fillId="0" borderId="3" xfId="0" applyFont="1" applyFill="1" applyBorder="1" applyAlignment="1">
      <alignment vertical="center" wrapText="1"/>
    </xf>
    <xf numFmtId="0" fontId="21" fillId="0" borderId="3" xfId="0" applyFont="1" applyFill="1" applyBorder="1" applyAlignment="1">
      <alignment horizontal="center" vertical="center"/>
    </xf>
    <xf numFmtId="0" fontId="21" fillId="0" borderId="3" xfId="0" applyFont="1" applyBorder="1" applyAlignment="1">
      <alignment horizontal="center" vertical="center" wrapText="1"/>
    </xf>
    <xf numFmtId="0" fontId="21" fillId="0" borderId="3" xfId="0" applyFont="1" applyBorder="1" applyAlignment="1">
      <alignment vertical="center" wrapText="1"/>
    </xf>
    <xf numFmtId="0" fontId="17" fillId="0" borderId="3" xfId="0" applyFont="1" applyBorder="1"/>
    <xf numFmtId="165" fontId="17" fillId="4" borderId="3" xfId="0" applyNumberFormat="1" applyFont="1" applyFill="1" applyBorder="1"/>
    <xf numFmtId="0" fontId="17" fillId="0" borderId="3" xfId="0" applyFont="1" applyFill="1" applyBorder="1"/>
    <xf numFmtId="0" fontId="21" fillId="0" borderId="3" xfId="0" applyFont="1" applyBorder="1" applyAlignment="1">
      <alignment horizontal="center"/>
    </xf>
    <xf numFmtId="0" fontId="24" fillId="0" borderId="3" xfId="0" applyFont="1" applyBorder="1" applyAlignment="1">
      <alignment horizontal="center"/>
    </xf>
    <xf numFmtId="0" fontId="17" fillId="0" borderId="3" xfId="0" applyFont="1" applyFill="1" applyBorder="1" applyAlignment="1">
      <alignment wrapText="1"/>
    </xf>
    <xf numFmtId="165" fontId="17" fillId="0" borderId="3" xfId="0" applyNumberFormat="1" applyFont="1" applyFill="1" applyBorder="1"/>
    <xf numFmtId="0" fontId="17" fillId="0" borderId="3" xfId="0" applyFont="1" applyBorder="1" applyAlignment="1">
      <alignment horizontal="left" vertical="center" wrapText="1"/>
    </xf>
    <xf numFmtId="0" fontId="21" fillId="0" borderId="3" xfId="0" applyFont="1" applyFill="1" applyBorder="1" applyAlignment="1">
      <alignment horizontal="center"/>
    </xf>
    <xf numFmtId="165" fontId="17" fillId="4" borderId="3" xfId="0" applyNumberFormat="1" applyFont="1" applyFill="1" applyBorder="1" applyAlignment="1">
      <alignment wrapText="1"/>
    </xf>
    <xf numFmtId="4" fontId="17" fillId="0" borderId="3" xfId="0" applyNumberFormat="1" applyFont="1" applyBorder="1" applyAlignment="1">
      <alignment wrapText="1"/>
    </xf>
    <xf numFmtId="0" fontId="21" fillId="0" borderId="3" xfId="0" applyFont="1" applyFill="1" applyBorder="1" applyAlignment="1">
      <alignment wrapText="1"/>
    </xf>
    <xf numFmtId="165" fontId="21" fillId="0" borderId="3" xfId="0" applyNumberFormat="1" applyFont="1" applyFill="1" applyBorder="1" applyAlignment="1">
      <alignment wrapText="1"/>
    </xf>
    <xf numFmtId="4" fontId="21" fillId="0" borderId="3" xfId="0" applyNumberFormat="1" applyFont="1" applyFill="1" applyBorder="1" applyAlignment="1">
      <alignment wrapText="1"/>
    </xf>
    <xf numFmtId="0" fontId="17" fillId="4" borderId="3" xfId="0" applyFont="1" applyFill="1" applyBorder="1"/>
    <xf numFmtId="0" fontId="17" fillId="0" borderId="3" xfId="4" applyFont="1" applyBorder="1" applyAlignment="1">
      <alignment horizontal="left" vertical="center" wrapText="1"/>
    </xf>
    <xf numFmtId="0" fontId="17" fillId="0" borderId="3" xfId="4" applyFont="1" applyBorder="1" applyAlignment="1">
      <alignment horizontal="left" vertical="center"/>
    </xf>
    <xf numFmtId="165" fontId="17" fillId="0" borderId="3" xfId="4" applyNumberFormat="1" applyFont="1" applyBorder="1" applyAlignment="1">
      <alignment horizontal="right" vertical="center"/>
    </xf>
    <xf numFmtId="0" fontId="17" fillId="4" borderId="3" xfId="0" applyFont="1" applyFill="1" applyBorder="1" applyAlignment="1">
      <alignment horizontal="center" vertical="center" wrapText="1"/>
    </xf>
    <xf numFmtId="0" fontId="17" fillId="0" borderId="3" xfId="0" applyFont="1" applyBorder="1" applyAlignment="1">
      <alignment horizontal="left" vertical="center"/>
    </xf>
    <xf numFmtId="165" fontId="17" fillId="0" borderId="3" xfId="0" applyNumberFormat="1" applyFont="1" applyBorder="1" applyAlignment="1">
      <alignment horizontal="right" vertical="center"/>
    </xf>
    <xf numFmtId="0" fontId="21" fillId="4" borderId="3" xfId="0" applyFont="1" applyFill="1" applyBorder="1"/>
    <xf numFmtId="165" fontId="21" fillId="0" borderId="3" xfId="0" applyNumberFormat="1" applyFont="1" applyBorder="1" applyAlignment="1">
      <alignment vertical="center"/>
    </xf>
    <xf numFmtId="165" fontId="21" fillId="4" borderId="3" xfId="0" applyNumberFormat="1" applyFont="1" applyFill="1" applyBorder="1" applyAlignment="1">
      <alignment vertical="center" wrapText="1"/>
    </xf>
    <xf numFmtId="0" fontId="17" fillId="4" borderId="3" xfId="0" applyFont="1" applyFill="1" applyBorder="1" applyAlignment="1">
      <alignment horizontal="center" vertical="center"/>
    </xf>
    <xf numFmtId="0" fontId="17" fillId="0" borderId="3" xfId="0" applyFont="1" applyBorder="1" applyAlignment="1">
      <alignment horizontal="center" vertical="center"/>
    </xf>
    <xf numFmtId="165" fontId="17" fillId="0" borderId="3" xfId="0" applyNumberFormat="1" applyFont="1" applyBorder="1" applyAlignment="1">
      <alignment vertical="center"/>
    </xf>
    <xf numFmtId="165" fontId="17" fillId="0" borderId="0" xfId="0" applyNumberFormat="1" applyFont="1" applyAlignment="1">
      <alignment vertical="center"/>
    </xf>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4" fillId="0" borderId="3" xfId="0" applyFont="1" applyBorder="1" applyAlignment="1">
      <alignment horizontal="center" vertical="center" wrapText="1"/>
    </xf>
    <xf numFmtId="168" fontId="21" fillId="0" borderId="3" xfId="0" applyNumberFormat="1" applyFont="1" applyBorder="1" applyAlignment="1">
      <alignment horizontal="right" vertical="center" wrapText="1"/>
    </xf>
    <xf numFmtId="0" fontId="17" fillId="4" borderId="4" xfId="0" applyFont="1" applyFill="1" applyBorder="1" applyAlignment="1">
      <alignment vertical="center"/>
    </xf>
    <xf numFmtId="0" fontId="21" fillId="0" borderId="8" xfId="0" applyFont="1" applyBorder="1" applyAlignment="1">
      <alignment horizontal="left" vertical="center" wrapText="1"/>
    </xf>
    <xf numFmtId="0" fontId="21" fillId="0" borderId="9" xfId="0" applyFont="1" applyBorder="1" applyAlignment="1">
      <alignment horizontal="center" vertical="center" wrapText="1"/>
    </xf>
    <xf numFmtId="165" fontId="17" fillId="4" borderId="4" xfId="0" applyNumberFormat="1" applyFont="1" applyFill="1" applyBorder="1" applyAlignment="1">
      <alignment vertical="center" wrapText="1"/>
    </xf>
    <xf numFmtId="0" fontId="17" fillId="0" borderId="4" xfId="0" applyFont="1" applyBorder="1" applyAlignment="1">
      <alignment horizontal="center" vertical="center"/>
    </xf>
    <xf numFmtId="0" fontId="21" fillId="0" borderId="0" xfId="0" applyFont="1" applyAlignment="1">
      <alignment horizontal="left" vertical="center" wrapText="1"/>
    </xf>
    <xf numFmtId="0" fontId="17" fillId="0" borderId="4" xfId="0" applyFont="1" applyBorder="1" applyAlignment="1">
      <alignment horizontal="center" vertical="center" wrapText="1"/>
    </xf>
    <xf numFmtId="0" fontId="21" fillId="0" borderId="3" xfId="0" applyFont="1" applyBorder="1" applyAlignment="1">
      <alignment horizontal="left" wrapText="1"/>
    </xf>
    <xf numFmtId="165" fontId="21" fillId="0" borderId="3" xfId="0" applyNumberFormat="1" applyFont="1" applyBorder="1" applyAlignment="1">
      <alignment horizontal="right" wrapText="1"/>
    </xf>
    <xf numFmtId="165" fontId="21" fillId="0" borderId="3" xfId="0" applyNumberFormat="1" applyFont="1" applyBorder="1" applyAlignment="1">
      <alignment horizontal="right"/>
    </xf>
    <xf numFmtId="165" fontId="21" fillId="0" borderId="3" xfId="0" applyNumberFormat="1" applyFont="1" applyBorder="1" applyAlignment="1">
      <alignment horizontal="right" vertical="center"/>
    </xf>
    <xf numFmtId="0" fontId="21" fillId="0" borderId="4" xfId="0" applyFont="1" applyBorder="1" applyAlignment="1">
      <alignment horizontal="left" vertical="center" wrapText="1"/>
    </xf>
    <xf numFmtId="165" fontId="21" fillId="0" borderId="0" xfId="0" applyNumberFormat="1" applyFont="1" applyAlignment="1">
      <alignment horizontal="right" vertical="center"/>
    </xf>
    <xf numFmtId="0" fontId="24" fillId="0" borderId="3" xfId="0" applyFont="1" applyFill="1" applyBorder="1" applyAlignment="1">
      <alignment vertical="center" wrapText="1"/>
    </xf>
    <xf numFmtId="165" fontId="21" fillId="0" borderId="3" xfId="0" applyNumberFormat="1" applyFont="1" applyFill="1" applyBorder="1" applyAlignment="1">
      <alignment horizontal="right" vertical="center"/>
    </xf>
    <xf numFmtId="0" fontId="17" fillId="0" borderId="3" xfId="0" applyFont="1" applyFill="1" applyBorder="1" applyAlignment="1">
      <alignment horizontal="center" vertical="center"/>
    </xf>
    <xf numFmtId="0" fontId="21" fillId="0" borderId="3" xfId="0" applyFont="1" applyFill="1" applyBorder="1" applyAlignment="1">
      <alignment horizontal="center" vertical="center" wrapText="1"/>
    </xf>
    <xf numFmtId="169" fontId="21" fillId="0" borderId="3" xfId="0" applyNumberFormat="1" applyFont="1" applyFill="1" applyBorder="1" applyAlignment="1">
      <alignment horizontal="right" vertical="center" wrapText="1"/>
    </xf>
    <xf numFmtId="165" fontId="21" fillId="0" borderId="3" xfId="0" applyNumberFormat="1" applyFont="1" applyFill="1" applyBorder="1" applyAlignment="1">
      <alignment horizontal="right" vertical="center" wrapText="1"/>
    </xf>
    <xf numFmtId="0" fontId="21" fillId="0" borderId="3" xfId="0" applyFont="1" applyFill="1" applyBorder="1" applyAlignment="1">
      <alignment horizontal="left" vertical="center" wrapText="1"/>
    </xf>
    <xf numFmtId="4" fontId="26" fillId="0" borderId="3" xfId="0" applyNumberFormat="1" applyFont="1" applyBorder="1"/>
    <xf numFmtId="0" fontId="26" fillId="0" borderId="3" xfId="0" applyFont="1" applyBorder="1" applyAlignment="1">
      <alignment vertical="center" wrapText="1"/>
    </xf>
    <xf numFmtId="0" fontId="26" fillId="0" borderId="3" xfId="0" applyFont="1" applyBorder="1"/>
    <xf numFmtId="165" fontId="26" fillId="4" borderId="3" xfId="0" applyNumberFormat="1" applyFont="1" applyFill="1" applyBorder="1"/>
    <xf numFmtId="4" fontId="21" fillId="0" borderId="5" xfId="0" applyNumberFormat="1" applyFont="1" applyBorder="1"/>
    <xf numFmtId="0" fontId="21" fillId="0" borderId="5" xfId="0" applyFont="1" applyBorder="1"/>
    <xf numFmtId="164" fontId="21" fillId="4" borderId="5" xfId="0" applyNumberFormat="1" applyFont="1" applyFill="1" applyBorder="1"/>
    <xf numFmtId="0" fontId="21" fillId="0" borderId="6" xfId="0" applyFont="1" applyBorder="1"/>
    <xf numFmtId="0" fontId="17" fillId="0" borderId="3" xfId="1" applyFont="1" applyFill="1" applyBorder="1" applyAlignment="1">
      <alignment vertical="center"/>
    </xf>
  </cellXfs>
  <cellStyles count="5">
    <cellStyle name="Loše" xfId="3" builtinId="27"/>
    <cellStyle name="Naslov 3" xfId="2" builtinId="18"/>
    <cellStyle name="Normalno" xfId="0" builtinId="0"/>
    <cellStyle name="Normalno 2" xfId="4"/>
    <cellStyle name="Povezana ćelija" xfId="1" builtin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90"/>
  <sheetViews>
    <sheetView tabSelected="1" topLeftCell="A115" zoomScale="85" zoomScaleNormal="85" workbookViewId="0">
      <selection sqref="A1:H119"/>
    </sheetView>
  </sheetViews>
  <sheetFormatPr defaultRowHeight="15" x14ac:dyDescent="0.25"/>
  <cols>
    <col min="1" max="1" width="16" customWidth="1"/>
    <col min="2" max="2" width="15.28515625" hidden="1" customWidth="1"/>
    <col min="3" max="3" width="19.85546875" hidden="1" customWidth="1"/>
    <col min="4" max="4" width="16.85546875" customWidth="1"/>
    <col min="5" max="5" width="19.7109375" style="3" customWidth="1"/>
    <col min="6" max="6" width="9.5703125" hidden="1" customWidth="1"/>
    <col min="7" max="7" width="24.28515625" customWidth="1"/>
    <col min="8" max="8" width="20.42578125" customWidth="1"/>
    <col min="9" max="9" width="14.5703125" hidden="1" customWidth="1"/>
    <col min="10" max="10" width="18" customWidth="1"/>
    <col min="12" max="12" width="27.7109375" customWidth="1"/>
    <col min="13" max="13" width="12.7109375" customWidth="1"/>
    <col min="14" max="14" width="16.85546875" customWidth="1"/>
    <col min="16" max="16" width="13.42578125" bestFit="1" customWidth="1"/>
    <col min="17" max="17" width="12.7109375" bestFit="1" customWidth="1"/>
  </cols>
  <sheetData>
    <row r="1" spans="1:12" ht="74.25" customHeight="1" x14ac:dyDescent="0.25">
      <c r="A1" s="46" t="s">
        <v>82</v>
      </c>
      <c r="B1" s="47" t="s">
        <v>86</v>
      </c>
      <c r="C1" s="48" t="s">
        <v>27</v>
      </c>
      <c r="D1" s="49" t="s">
        <v>392</v>
      </c>
      <c r="E1" s="50" t="s">
        <v>331</v>
      </c>
      <c r="F1" s="51"/>
      <c r="G1" s="48" t="s">
        <v>56</v>
      </c>
      <c r="H1" s="52" t="s">
        <v>26</v>
      </c>
      <c r="I1" s="46" t="s">
        <v>382</v>
      </c>
    </row>
    <row r="2" spans="1:12" ht="127.5" hidden="1" x14ac:dyDescent="0.25">
      <c r="A2" s="53">
        <v>1</v>
      </c>
      <c r="B2" s="24">
        <v>40066911.869999997</v>
      </c>
      <c r="C2" s="54" t="s">
        <v>71</v>
      </c>
      <c r="D2" s="55" t="s">
        <v>151</v>
      </c>
      <c r="E2" s="56">
        <v>0</v>
      </c>
      <c r="F2" s="57" t="s">
        <v>0</v>
      </c>
      <c r="G2" s="55" t="s">
        <v>202</v>
      </c>
      <c r="H2" s="55" t="s">
        <v>47</v>
      </c>
      <c r="I2" s="58" t="s">
        <v>303</v>
      </c>
      <c r="J2" s="2"/>
      <c r="L2" s="2"/>
    </row>
    <row r="3" spans="1:12" ht="89.25" hidden="1" x14ac:dyDescent="0.25">
      <c r="A3" s="53">
        <v>2</v>
      </c>
      <c r="B3" s="24">
        <v>82780326.530000001</v>
      </c>
      <c r="C3" s="54" t="s">
        <v>71</v>
      </c>
      <c r="D3" s="57" t="s">
        <v>70</v>
      </c>
      <c r="E3" s="56">
        <v>0</v>
      </c>
      <c r="F3" s="57" t="s">
        <v>0</v>
      </c>
      <c r="G3" s="55" t="s">
        <v>61</v>
      </c>
      <c r="H3" s="55" t="s">
        <v>48</v>
      </c>
      <c r="I3" s="59"/>
      <c r="J3" s="2"/>
      <c r="L3" s="2"/>
    </row>
    <row r="4" spans="1:12" ht="258.75" customHeight="1" x14ac:dyDescent="0.25">
      <c r="A4" s="53">
        <v>1</v>
      </c>
      <c r="B4" s="24">
        <v>1372477.86</v>
      </c>
      <c r="C4" s="76" t="s">
        <v>1</v>
      </c>
      <c r="D4" s="57" t="s">
        <v>63</v>
      </c>
      <c r="E4" s="56">
        <f>(1372477.86-924223.61)/7.5345</f>
        <v>59493.562943791905</v>
      </c>
      <c r="F4" s="57" t="s">
        <v>1</v>
      </c>
      <c r="G4" s="25" t="s">
        <v>152</v>
      </c>
      <c r="H4" s="55" t="s">
        <v>49</v>
      </c>
      <c r="I4" s="60" t="s">
        <v>383</v>
      </c>
      <c r="J4" s="2"/>
    </row>
    <row r="5" spans="1:12" ht="156" customHeight="1" x14ac:dyDescent="0.25">
      <c r="A5" s="53">
        <v>2</v>
      </c>
      <c r="B5" s="24">
        <v>7968048.3899999997</v>
      </c>
      <c r="C5" s="76" t="s">
        <v>1</v>
      </c>
      <c r="D5" s="57" t="s">
        <v>64</v>
      </c>
      <c r="E5" s="56">
        <f>(7968048.39-369406.22)/7.5345</f>
        <v>1008513.1289402083</v>
      </c>
      <c r="F5" s="57" t="s">
        <v>1</v>
      </c>
      <c r="G5" s="25" t="s">
        <v>153</v>
      </c>
      <c r="H5" s="55" t="s">
        <v>54</v>
      </c>
      <c r="I5" s="60" t="s">
        <v>383</v>
      </c>
      <c r="J5" s="2"/>
    </row>
    <row r="6" spans="1:12" ht="140.25" x14ac:dyDescent="0.25">
      <c r="A6" s="53">
        <v>3</v>
      </c>
      <c r="B6" s="24">
        <v>2649064.17</v>
      </c>
      <c r="C6" s="76" t="s">
        <v>2</v>
      </c>
      <c r="D6" s="57" t="s">
        <v>65</v>
      </c>
      <c r="E6" s="56">
        <f>(2649064.17/7.5345)+371408.76</f>
        <v>722999.99631296028</v>
      </c>
      <c r="F6" s="57" t="s">
        <v>2</v>
      </c>
      <c r="G6" s="25" t="s">
        <v>332</v>
      </c>
      <c r="H6" s="25" t="s">
        <v>333</v>
      </c>
      <c r="I6" s="60" t="s">
        <v>383</v>
      </c>
      <c r="J6" s="2"/>
    </row>
    <row r="7" spans="1:12" ht="0.75" hidden="1" customHeight="1" x14ac:dyDescent="0.25">
      <c r="A7" s="53">
        <v>6</v>
      </c>
      <c r="B7" s="24">
        <v>996735.85</v>
      </c>
      <c r="C7" s="76" t="s">
        <v>3</v>
      </c>
      <c r="D7" s="57" t="s">
        <v>66</v>
      </c>
      <c r="E7" s="56">
        <v>0</v>
      </c>
      <c r="F7" s="57" t="s">
        <v>3</v>
      </c>
      <c r="G7" s="25" t="s">
        <v>154</v>
      </c>
      <c r="H7" s="25" t="s">
        <v>155</v>
      </c>
      <c r="I7" s="61" t="s">
        <v>304</v>
      </c>
      <c r="J7" s="2"/>
    </row>
    <row r="8" spans="1:12" ht="0.75" hidden="1" customHeight="1" x14ac:dyDescent="0.25">
      <c r="A8" s="53">
        <v>7</v>
      </c>
      <c r="B8" s="24">
        <v>308848.24</v>
      </c>
      <c r="C8" s="76" t="s">
        <v>4</v>
      </c>
      <c r="D8" s="57"/>
      <c r="E8" s="56">
        <v>0</v>
      </c>
      <c r="F8" s="57" t="s">
        <v>4</v>
      </c>
      <c r="G8" s="57" t="s">
        <v>43</v>
      </c>
      <c r="H8" s="55" t="s">
        <v>34</v>
      </c>
      <c r="I8" s="62" t="s">
        <v>320</v>
      </c>
      <c r="J8" s="2"/>
      <c r="L8">
        <v>40991.21</v>
      </c>
    </row>
    <row r="9" spans="1:12" ht="8.25" hidden="1" customHeight="1" x14ac:dyDescent="0.25">
      <c r="A9" s="53">
        <v>8</v>
      </c>
      <c r="B9" s="24">
        <v>37761.019999999997</v>
      </c>
      <c r="C9" s="76" t="s">
        <v>5</v>
      </c>
      <c r="D9" s="57"/>
      <c r="E9" s="56">
        <v>0</v>
      </c>
      <c r="F9" s="57" t="s">
        <v>5</v>
      </c>
      <c r="G9" s="55"/>
      <c r="H9" s="55" t="s">
        <v>35</v>
      </c>
      <c r="I9" s="63"/>
      <c r="J9" s="2"/>
    </row>
    <row r="10" spans="1:12" ht="51" hidden="1" x14ac:dyDescent="0.25">
      <c r="A10" s="53">
        <v>4</v>
      </c>
      <c r="B10" s="24">
        <v>1450000</v>
      </c>
      <c r="C10" s="76" t="s">
        <v>6</v>
      </c>
      <c r="D10" s="57"/>
      <c r="E10" s="56">
        <v>0</v>
      </c>
      <c r="F10" s="57" t="s">
        <v>6</v>
      </c>
      <c r="G10" s="55" t="s">
        <v>52</v>
      </c>
      <c r="H10" s="55" t="s">
        <v>36</v>
      </c>
      <c r="I10" s="63"/>
      <c r="J10" s="2"/>
      <c r="L10" s="1"/>
    </row>
    <row r="11" spans="1:12" ht="0.75" hidden="1" customHeight="1" thickTop="1" x14ac:dyDescent="0.25">
      <c r="A11" s="53">
        <v>10</v>
      </c>
      <c r="B11" s="24"/>
      <c r="C11" s="76"/>
      <c r="D11" s="57"/>
      <c r="E11" s="56"/>
      <c r="F11" s="57"/>
      <c r="G11" s="57"/>
      <c r="H11" s="57"/>
      <c r="I11" s="63"/>
      <c r="J11" s="2"/>
    </row>
    <row r="12" spans="1:12" ht="51" x14ac:dyDescent="0.25">
      <c r="A12" s="53">
        <v>4</v>
      </c>
      <c r="B12" s="64">
        <v>450604</v>
      </c>
      <c r="C12" s="157" t="s">
        <v>41</v>
      </c>
      <c r="D12" s="52"/>
      <c r="E12" s="65">
        <v>201295.6</v>
      </c>
      <c r="F12" s="52" t="s">
        <v>7</v>
      </c>
      <c r="G12" s="48" t="s">
        <v>384</v>
      </c>
      <c r="H12" s="55" t="s">
        <v>40</v>
      </c>
      <c r="I12" s="60" t="s">
        <v>383</v>
      </c>
      <c r="J12" s="2"/>
    </row>
    <row r="13" spans="1:12" ht="25.5" x14ac:dyDescent="0.25">
      <c r="A13" s="53">
        <v>5</v>
      </c>
      <c r="B13" s="24">
        <v>43880</v>
      </c>
      <c r="C13" s="76" t="s">
        <v>8</v>
      </c>
      <c r="D13" s="57"/>
      <c r="E13" s="56">
        <f>43880/7.5345</f>
        <v>5823.8768332337913</v>
      </c>
      <c r="F13" s="57" t="s">
        <v>8</v>
      </c>
      <c r="G13" s="48" t="s">
        <v>59</v>
      </c>
      <c r="H13" s="55" t="s">
        <v>40</v>
      </c>
      <c r="I13" s="60" t="s">
        <v>383</v>
      </c>
      <c r="J13" s="2"/>
    </row>
    <row r="14" spans="1:12" ht="63.75" x14ac:dyDescent="0.25">
      <c r="A14" s="53">
        <v>6</v>
      </c>
      <c r="B14" s="24">
        <v>377540</v>
      </c>
      <c r="C14" s="76" t="s">
        <v>60</v>
      </c>
      <c r="D14" s="57"/>
      <c r="E14" s="56">
        <f>377540/7.5345</f>
        <v>50108.169088857918</v>
      </c>
      <c r="F14" s="57" t="s">
        <v>9</v>
      </c>
      <c r="G14" s="55" t="s">
        <v>385</v>
      </c>
      <c r="H14" s="55" t="s">
        <v>40</v>
      </c>
      <c r="I14" s="60" t="s">
        <v>383</v>
      </c>
      <c r="J14" s="2"/>
    </row>
    <row r="15" spans="1:12" ht="25.5" x14ac:dyDescent="0.25">
      <c r="A15" s="53">
        <v>7</v>
      </c>
      <c r="B15" s="24">
        <f>60000*7.513648</f>
        <v>450818.88</v>
      </c>
      <c r="C15" s="76" t="s">
        <v>10</v>
      </c>
      <c r="D15" s="57"/>
      <c r="E15" s="56">
        <f>450818.88/7.5345</f>
        <v>59833.947839936292</v>
      </c>
      <c r="F15" s="57" t="s">
        <v>10</v>
      </c>
      <c r="G15" s="55" t="s">
        <v>386</v>
      </c>
      <c r="H15" s="55" t="s">
        <v>40</v>
      </c>
      <c r="I15" s="60" t="s">
        <v>383</v>
      </c>
      <c r="J15" s="2"/>
    </row>
    <row r="16" spans="1:12" ht="25.5" x14ac:dyDescent="0.25">
      <c r="A16" s="53">
        <v>8</v>
      </c>
      <c r="B16" s="24">
        <v>628500</v>
      </c>
      <c r="C16" s="76" t="s">
        <v>11</v>
      </c>
      <c r="D16" s="57"/>
      <c r="E16" s="56">
        <f>628500/7.5345</f>
        <v>83416.285088592471</v>
      </c>
      <c r="F16" s="57" t="s">
        <v>11</v>
      </c>
      <c r="G16" s="25" t="s">
        <v>334</v>
      </c>
      <c r="H16" s="55" t="s">
        <v>42</v>
      </c>
      <c r="I16" s="60" t="s">
        <v>383</v>
      </c>
      <c r="J16" s="2"/>
      <c r="L16" s="2"/>
    </row>
    <row r="17" spans="1:16" ht="89.25" x14ac:dyDescent="0.25">
      <c r="A17" s="53">
        <v>9</v>
      </c>
      <c r="B17" s="24">
        <v>50000</v>
      </c>
      <c r="C17" s="76" t="s">
        <v>12</v>
      </c>
      <c r="D17" s="57" t="s">
        <v>72</v>
      </c>
      <c r="E17" s="56">
        <f>50000/7.5345</f>
        <v>6636.1404207313026</v>
      </c>
      <c r="F17" s="57" t="s">
        <v>12</v>
      </c>
      <c r="G17" s="25" t="s">
        <v>67</v>
      </c>
      <c r="H17" s="55" t="s">
        <v>29</v>
      </c>
      <c r="I17" s="60" t="s">
        <v>383</v>
      </c>
      <c r="J17" s="2"/>
    </row>
    <row r="18" spans="1:16" ht="0.75" hidden="1" customHeight="1" x14ac:dyDescent="0.25">
      <c r="A18" s="53"/>
      <c r="B18" s="24">
        <v>50000</v>
      </c>
      <c r="C18" s="76" t="s">
        <v>13</v>
      </c>
      <c r="D18" s="57"/>
      <c r="E18" s="56">
        <v>0</v>
      </c>
      <c r="F18" s="57" t="s">
        <v>13</v>
      </c>
      <c r="G18" s="57"/>
      <c r="H18" s="57"/>
      <c r="I18" s="63"/>
      <c r="J18" s="2"/>
    </row>
    <row r="19" spans="1:16" ht="38.25" x14ac:dyDescent="0.25">
      <c r="A19" s="53">
        <v>10</v>
      </c>
      <c r="B19" s="24">
        <v>1462050</v>
      </c>
      <c r="C19" s="76" t="s">
        <v>14</v>
      </c>
      <c r="D19" s="57"/>
      <c r="E19" s="56">
        <f>1462050/7.5345</f>
        <v>194047.382042604</v>
      </c>
      <c r="F19" s="57" t="s">
        <v>14</v>
      </c>
      <c r="G19" s="55" t="s">
        <v>174</v>
      </c>
      <c r="H19" s="55" t="s">
        <v>37</v>
      </c>
      <c r="I19" s="60" t="s">
        <v>383</v>
      </c>
      <c r="J19" s="2"/>
    </row>
    <row r="20" spans="1:16" ht="63.75" x14ac:dyDescent="0.25">
      <c r="A20" s="53">
        <v>11</v>
      </c>
      <c r="B20" s="24">
        <v>575000</v>
      </c>
      <c r="C20" s="76" t="s">
        <v>15</v>
      </c>
      <c r="D20" s="57" t="s">
        <v>176</v>
      </c>
      <c r="E20" s="56">
        <f>(425857.68+82650.57)/7.5345</f>
        <v>67490.643042006763</v>
      </c>
      <c r="F20" s="57" t="s">
        <v>15</v>
      </c>
      <c r="G20" s="66" t="s">
        <v>175</v>
      </c>
      <c r="H20" s="55" t="s">
        <v>38</v>
      </c>
      <c r="I20" s="60" t="s">
        <v>383</v>
      </c>
      <c r="J20" s="2"/>
    </row>
    <row r="21" spans="1:16" hidden="1" x14ac:dyDescent="0.25">
      <c r="A21" s="53"/>
      <c r="B21" s="67">
        <v>71252.5</v>
      </c>
      <c r="C21" s="87" t="s">
        <v>16</v>
      </c>
      <c r="D21" s="46"/>
      <c r="E21" s="68">
        <v>0</v>
      </c>
      <c r="F21" s="46" t="s">
        <v>16</v>
      </c>
      <c r="G21" s="46"/>
      <c r="H21" s="46"/>
      <c r="I21" s="63"/>
      <c r="J21" s="2"/>
    </row>
    <row r="22" spans="1:16" ht="97.5" customHeight="1" x14ac:dyDescent="0.25">
      <c r="A22" s="53">
        <v>12</v>
      </c>
      <c r="B22" s="24">
        <v>96752.5</v>
      </c>
      <c r="C22" s="76" t="s">
        <v>16</v>
      </c>
      <c r="D22" s="69"/>
      <c r="E22" s="56">
        <f>96752.5/7.5345</f>
        <v>12841.263521136107</v>
      </c>
      <c r="F22" s="57" t="s">
        <v>16</v>
      </c>
      <c r="G22" s="55" t="s">
        <v>200</v>
      </c>
      <c r="H22" s="55" t="s">
        <v>39</v>
      </c>
      <c r="I22" s="60" t="s">
        <v>383</v>
      </c>
      <c r="J22" s="2"/>
    </row>
    <row r="23" spans="1:16" hidden="1" x14ac:dyDescent="0.25">
      <c r="A23" s="53"/>
      <c r="B23" s="24">
        <v>515059.56</v>
      </c>
      <c r="C23" s="76" t="s">
        <v>16</v>
      </c>
      <c r="D23" s="57"/>
      <c r="E23" s="56">
        <v>0</v>
      </c>
      <c r="F23" s="57" t="s">
        <v>16</v>
      </c>
      <c r="G23" s="57"/>
      <c r="H23" s="57"/>
      <c r="I23" s="63"/>
      <c r="J23" s="2"/>
    </row>
    <row r="24" spans="1:16" ht="48.75" customHeight="1" x14ac:dyDescent="0.25">
      <c r="A24" s="53">
        <v>13</v>
      </c>
      <c r="B24" s="24">
        <v>19409.12</v>
      </c>
      <c r="C24" s="76" t="s">
        <v>17</v>
      </c>
      <c r="D24" s="57" t="s">
        <v>177</v>
      </c>
      <c r="E24" s="56">
        <f>19409.12/7.5345</f>
        <v>2576.0329152564864</v>
      </c>
      <c r="F24" s="57" t="s">
        <v>17</v>
      </c>
      <c r="G24" s="55" t="s">
        <v>387</v>
      </c>
      <c r="H24" s="55" t="s">
        <v>44</v>
      </c>
      <c r="I24" s="60" t="s">
        <v>383</v>
      </c>
      <c r="J24" s="2"/>
    </row>
    <row r="25" spans="1:16" ht="104.25" hidden="1" customHeight="1" x14ac:dyDescent="0.25">
      <c r="A25" s="53"/>
      <c r="B25" s="24">
        <v>31148</v>
      </c>
      <c r="C25" s="75" t="s">
        <v>18</v>
      </c>
      <c r="D25" s="57"/>
      <c r="E25" s="56">
        <v>0</v>
      </c>
      <c r="F25" s="55" t="s">
        <v>18</v>
      </c>
      <c r="G25" s="70" t="s">
        <v>43</v>
      </c>
      <c r="H25" s="55" t="s">
        <v>44</v>
      </c>
      <c r="I25" s="71" t="s">
        <v>203</v>
      </c>
      <c r="J25" s="2"/>
      <c r="N25">
        <v>4134.05</v>
      </c>
    </row>
    <row r="26" spans="1:16" ht="72" customHeight="1" x14ac:dyDescent="0.25">
      <c r="A26" s="53">
        <v>14</v>
      </c>
      <c r="B26" s="24">
        <v>10000</v>
      </c>
      <c r="C26" s="76" t="s">
        <v>25</v>
      </c>
      <c r="D26" s="57"/>
      <c r="E26" s="56">
        <f>10000/7.5345</f>
        <v>1327.2280841462605</v>
      </c>
      <c r="F26" s="57" t="s">
        <v>25</v>
      </c>
      <c r="G26" s="72" t="s">
        <v>388</v>
      </c>
      <c r="H26" s="55" t="s">
        <v>45</v>
      </c>
      <c r="I26" s="60" t="s">
        <v>383</v>
      </c>
      <c r="J26" s="2"/>
      <c r="L26" s="2"/>
    </row>
    <row r="27" spans="1:16" ht="44.25" hidden="1" customHeight="1" x14ac:dyDescent="0.25">
      <c r="A27" s="53"/>
      <c r="B27" s="24">
        <f>SUM(B2:B26)</f>
        <v>142462188.49000001</v>
      </c>
      <c r="C27" s="57"/>
      <c r="D27" s="57"/>
      <c r="E27" s="56"/>
      <c r="F27" s="57"/>
      <c r="G27" s="57"/>
      <c r="H27" s="57"/>
      <c r="I27" s="63"/>
      <c r="J27" s="2"/>
      <c r="L27" s="2"/>
    </row>
    <row r="28" spans="1:16" ht="204" x14ac:dyDescent="0.25">
      <c r="A28" s="53">
        <v>15</v>
      </c>
      <c r="B28" s="24">
        <v>4000000</v>
      </c>
      <c r="C28" s="55" t="s">
        <v>73</v>
      </c>
      <c r="D28" s="73" t="s">
        <v>156</v>
      </c>
      <c r="E28" s="56">
        <f>(4000000/7.5345)-96200.76</f>
        <v>434690.4736585042</v>
      </c>
      <c r="F28" s="57" t="s">
        <v>19</v>
      </c>
      <c r="G28" s="25" t="s">
        <v>305</v>
      </c>
      <c r="H28" s="25" t="s">
        <v>157</v>
      </c>
      <c r="I28" s="60" t="s">
        <v>383</v>
      </c>
      <c r="J28" s="2"/>
      <c r="L28" s="2"/>
    </row>
    <row r="29" spans="1:16" ht="76.5" x14ac:dyDescent="0.25">
      <c r="A29" s="53">
        <v>16</v>
      </c>
      <c r="B29" s="74">
        <v>362185</v>
      </c>
      <c r="C29" s="75" t="s">
        <v>20</v>
      </c>
      <c r="D29" s="76" t="s">
        <v>74</v>
      </c>
      <c r="E29" s="77">
        <f>362185/7.5345</f>
        <v>48070.210365651335</v>
      </c>
      <c r="F29" s="76" t="s">
        <v>20</v>
      </c>
      <c r="G29" s="78" t="s">
        <v>158</v>
      </c>
      <c r="H29" s="75" t="s">
        <v>28</v>
      </c>
      <c r="I29" s="60" t="s">
        <v>389</v>
      </c>
      <c r="J29" s="2"/>
      <c r="L29" s="2"/>
      <c r="N29" s="5"/>
    </row>
    <row r="30" spans="1:16" ht="63.75" x14ac:dyDescent="0.25">
      <c r="A30" s="53">
        <v>17</v>
      </c>
      <c r="B30" s="24">
        <v>100000</v>
      </c>
      <c r="C30" s="57" t="s">
        <v>76</v>
      </c>
      <c r="D30" s="57" t="s">
        <v>75</v>
      </c>
      <c r="E30" s="56">
        <f>85000/7.5345</f>
        <v>11281.438715243214</v>
      </c>
      <c r="F30" s="57" t="s">
        <v>21</v>
      </c>
      <c r="G30" s="25" t="s">
        <v>335</v>
      </c>
      <c r="H30" s="55" t="s">
        <v>51</v>
      </c>
      <c r="I30" s="60" t="s">
        <v>383</v>
      </c>
      <c r="J30" s="2"/>
      <c r="L30" s="1"/>
      <c r="N30" s="4"/>
    </row>
    <row r="31" spans="1:16" ht="38.25" x14ac:dyDescent="0.25">
      <c r="A31" s="53">
        <v>18</v>
      </c>
      <c r="B31" s="24">
        <v>1200000</v>
      </c>
      <c r="C31" s="55" t="s">
        <v>123</v>
      </c>
      <c r="D31" s="57" t="s">
        <v>77</v>
      </c>
      <c r="E31" s="56">
        <f>707889.6/7.5345</f>
        <v>93953.095759506265</v>
      </c>
      <c r="F31" s="57" t="s">
        <v>22</v>
      </c>
      <c r="G31" s="55" t="s">
        <v>319</v>
      </c>
      <c r="H31" s="55" t="s">
        <v>31</v>
      </c>
      <c r="I31" s="60" t="s">
        <v>383</v>
      </c>
      <c r="J31" s="2"/>
      <c r="L31" s="1"/>
      <c r="N31" s="4"/>
      <c r="P31" s="5"/>
    </row>
    <row r="32" spans="1:16" ht="76.5" x14ac:dyDescent="0.25">
      <c r="A32" s="53">
        <v>19</v>
      </c>
      <c r="B32" s="24">
        <v>855792</v>
      </c>
      <c r="C32" s="73" t="s">
        <v>23</v>
      </c>
      <c r="D32" s="57" t="s">
        <v>68</v>
      </c>
      <c r="E32" s="56">
        <f>855792/7.5345</f>
        <v>113583.11765876965</v>
      </c>
      <c r="F32" s="57" t="s">
        <v>23</v>
      </c>
      <c r="G32" s="55" t="s">
        <v>124</v>
      </c>
      <c r="H32" s="55" t="s">
        <v>33</v>
      </c>
      <c r="I32" s="60" t="s">
        <v>383</v>
      </c>
      <c r="J32" s="2"/>
    </row>
    <row r="33" spans="1:12" ht="63.75" x14ac:dyDescent="0.25">
      <c r="A33" s="53">
        <v>20</v>
      </c>
      <c r="B33" s="24">
        <v>135366.35</v>
      </c>
      <c r="C33" s="55" t="s">
        <v>24</v>
      </c>
      <c r="D33" s="57" t="s">
        <v>69</v>
      </c>
      <c r="E33" s="56">
        <f>135366.35/7.5345</f>
        <v>17966.202136837215</v>
      </c>
      <c r="F33" s="57" t="s">
        <v>24</v>
      </c>
      <c r="G33" s="55" t="s">
        <v>318</v>
      </c>
      <c r="H33" s="55" t="s">
        <v>32</v>
      </c>
      <c r="I33" s="60" t="s">
        <v>383</v>
      </c>
      <c r="J33" s="2"/>
    </row>
    <row r="34" spans="1:12" ht="45.75" customHeight="1" x14ac:dyDescent="0.25">
      <c r="A34" s="53">
        <v>21</v>
      </c>
      <c r="B34" s="24">
        <v>1003638.91</v>
      </c>
      <c r="C34" s="57" t="s">
        <v>58</v>
      </c>
      <c r="D34" s="57"/>
      <c r="E34" s="56">
        <f>1003638.91/7.5345</f>
        <v>133205.77476939411</v>
      </c>
      <c r="F34" s="57" t="s">
        <v>16</v>
      </c>
      <c r="G34" s="55" t="s">
        <v>55</v>
      </c>
      <c r="H34" s="55" t="s">
        <v>39</v>
      </c>
      <c r="I34" s="60" t="s">
        <v>383</v>
      </c>
      <c r="J34" s="2"/>
    </row>
    <row r="35" spans="1:12" hidden="1" x14ac:dyDescent="0.25">
      <c r="A35" s="53"/>
      <c r="B35" s="79"/>
      <c r="C35" s="80"/>
      <c r="D35" s="80"/>
      <c r="E35" s="81"/>
      <c r="F35" s="80"/>
      <c r="G35" s="57"/>
      <c r="H35" s="57"/>
      <c r="I35" s="63"/>
      <c r="J35" s="2"/>
    </row>
    <row r="36" spans="1:12" hidden="1" x14ac:dyDescent="0.25">
      <c r="A36" s="53"/>
      <c r="B36" s="24"/>
      <c r="C36" s="57"/>
      <c r="D36" s="57"/>
      <c r="E36" s="56"/>
      <c r="F36" s="57"/>
      <c r="G36" s="57"/>
      <c r="H36" s="57"/>
      <c r="I36" s="63"/>
      <c r="J36" s="2"/>
    </row>
    <row r="37" spans="1:12" hidden="1" x14ac:dyDescent="0.25">
      <c r="A37" s="53"/>
      <c r="B37" s="24"/>
      <c r="C37" s="57"/>
      <c r="D37" s="57"/>
      <c r="E37" s="56"/>
      <c r="F37" s="57"/>
      <c r="G37" s="57"/>
      <c r="H37" s="57"/>
      <c r="I37" s="63"/>
      <c r="J37" s="2"/>
    </row>
    <row r="38" spans="1:12" ht="147.75" customHeight="1" x14ac:dyDescent="0.25">
      <c r="A38" s="53">
        <v>22</v>
      </c>
      <c r="B38" s="73">
        <v>23072.95</v>
      </c>
      <c r="C38" s="55" t="s">
        <v>79</v>
      </c>
      <c r="D38" s="57" t="s">
        <v>78</v>
      </c>
      <c r="E38" s="82">
        <f>23072.95/7.5345</f>
        <v>3062.306722410246</v>
      </c>
      <c r="F38" s="55" t="s">
        <v>30</v>
      </c>
      <c r="G38" s="55" t="s">
        <v>57</v>
      </c>
      <c r="H38" s="55" t="s">
        <v>50</v>
      </c>
      <c r="I38" s="60" t="s">
        <v>383</v>
      </c>
      <c r="J38" s="2"/>
    </row>
    <row r="39" spans="1:12" ht="29.25" hidden="1" customHeight="1" x14ac:dyDescent="0.25">
      <c r="A39" s="53"/>
      <c r="B39" s="24"/>
      <c r="C39" s="57"/>
      <c r="D39" s="57"/>
      <c r="E39" s="56"/>
      <c r="F39" s="57"/>
      <c r="G39" s="57"/>
      <c r="H39" s="57"/>
      <c r="I39" s="63"/>
      <c r="J39" s="2"/>
    </row>
    <row r="40" spans="1:12" ht="38.25" x14ac:dyDescent="0.25">
      <c r="A40" s="53">
        <v>23</v>
      </c>
      <c r="B40" s="24">
        <v>100000</v>
      </c>
      <c r="C40" s="57" t="s">
        <v>46</v>
      </c>
      <c r="D40" s="57"/>
      <c r="E40" s="56">
        <f>100000/7.5345</f>
        <v>13272.280841462605</v>
      </c>
      <c r="F40" s="57" t="s">
        <v>46</v>
      </c>
      <c r="G40" s="55" t="s">
        <v>390</v>
      </c>
      <c r="H40" s="55" t="s">
        <v>53</v>
      </c>
      <c r="I40" s="60" t="s">
        <v>383</v>
      </c>
      <c r="J40" s="2"/>
    </row>
    <row r="41" spans="1:12" hidden="1" x14ac:dyDescent="0.25">
      <c r="A41" s="53"/>
      <c r="B41" s="24"/>
      <c r="C41" s="57"/>
      <c r="D41" s="57"/>
      <c r="E41" s="56"/>
      <c r="F41" s="57"/>
      <c r="G41" s="55"/>
      <c r="H41" s="57"/>
      <c r="I41" s="63"/>
      <c r="J41" s="2"/>
    </row>
    <row r="42" spans="1:12" ht="32.25" customHeight="1" x14ac:dyDescent="0.25">
      <c r="A42" s="53">
        <v>24</v>
      </c>
      <c r="B42" s="83">
        <v>50000</v>
      </c>
      <c r="C42" s="57" t="s">
        <v>62</v>
      </c>
      <c r="D42" s="57"/>
      <c r="E42" s="56">
        <f>50000/7.5345</f>
        <v>6636.1404207313026</v>
      </c>
      <c r="F42" s="57"/>
      <c r="G42" s="55" t="s">
        <v>84</v>
      </c>
      <c r="H42" s="55" t="s">
        <v>85</v>
      </c>
      <c r="I42" s="60" t="s">
        <v>383</v>
      </c>
      <c r="J42" s="2"/>
    </row>
    <row r="43" spans="1:12" ht="98.25" customHeight="1" x14ac:dyDescent="0.25">
      <c r="A43" s="53">
        <v>25</v>
      </c>
      <c r="B43" s="74">
        <v>13000</v>
      </c>
      <c r="C43" s="76" t="s">
        <v>81</v>
      </c>
      <c r="D43" s="76" t="s">
        <v>80</v>
      </c>
      <c r="E43" s="77">
        <f>(5722.61)/7.5345</f>
        <v>759.52087066162312</v>
      </c>
      <c r="F43" s="76"/>
      <c r="G43" s="75" t="s">
        <v>92</v>
      </c>
      <c r="H43" s="75" t="s">
        <v>148</v>
      </c>
      <c r="I43" s="60" t="s">
        <v>383</v>
      </c>
      <c r="J43" s="2"/>
    </row>
    <row r="44" spans="1:12" ht="21" hidden="1" customHeight="1" x14ac:dyDescent="0.25">
      <c r="A44" s="53"/>
      <c r="B44" s="84" t="e">
        <f>B2+B3+B4+B5+B6+B7+#REF!+B8+B10+#REF!+#REF!+B12+B13+B14+B15+#REF!+#REF!+#REF!+B16+B17+#REF!+#REF!+B19+#REF!+B20+#REF!+#REF!+B22+B24+#REF!+B25+B26+#REF!+#REF!+#REF!+#REF!+B28+#REF!+B29+B30+B31+#REF!+#REF!+B32+B33+B34+#REF!+B38+#REF!+#REF!+#REF!+#REF!+#REF!+#REF!+#REF!+#REF!+#REF!+B40+#REF!+#REF!</f>
        <v>#REF!</v>
      </c>
      <c r="C44" s="67"/>
      <c r="D44" s="46"/>
      <c r="E44" s="68">
        <f>SUM(E2:E41)</f>
        <v>3345488.1577012409</v>
      </c>
      <c r="F44" s="46"/>
      <c r="G44" s="46"/>
      <c r="H44" s="46"/>
      <c r="I44" s="63"/>
    </row>
    <row r="45" spans="1:12" ht="1.5" hidden="1" customHeight="1" x14ac:dyDescent="0.25">
      <c r="A45" s="53"/>
      <c r="B45" s="85" t="s">
        <v>83</v>
      </c>
      <c r="C45" s="67"/>
      <c r="D45" s="46"/>
      <c r="E45" s="86" t="s">
        <v>87</v>
      </c>
      <c r="F45" s="84"/>
      <c r="G45" s="46"/>
      <c r="H45" s="46"/>
      <c r="I45" s="63"/>
      <c r="J45" s="2"/>
    </row>
    <row r="46" spans="1:12" ht="238.5" customHeight="1" x14ac:dyDescent="0.25">
      <c r="A46" s="53">
        <v>26</v>
      </c>
      <c r="B46" s="87"/>
      <c r="C46" s="87" t="s">
        <v>20</v>
      </c>
      <c r="D46" s="87" t="s">
        <v>88</v>
      </c>
      <c r="E46" s="88">
        <f>222000/7.5345</f>
        <v>29464.463468046983</v>
      </c>
      <c r="F46" s="89"/>
      <c r="G46" s="90" t="s">
        <v>336</v>
      </c>
      <c r="H46" s="91" t="s">
        <v>89</v>
      </c>
      <c r="I46" s="92" t="s">
        <v>389</v>
      </c>
      <c r="J46" s="1"/>
      <c r="L46" s="4"/>
    </row>
    <row r="47" spans="1:12" ht="0.75" customHeight="1" x14ac:dyDescent="0.25">
      <c r="A47" s="53"/>
      <c r="B47" s="71"/>
      <c r="C47" s="46" t="s">
        <v>90</v>
      </c>
      <c r="D47" s="46" t="s">
        <v>160</v>
      </c>
      <c r="E47" s="68">
        <v>0</v>
      </c>
      <c r="F47" s="71"/>
      <c r="G47" s="93" t="s">
        <v>159</v>
      </c>
      <c r="H47" s="94" t="s">
        <v>91</v>
      </c>
      <c r="I47" s="61" t="s">
        <v>306</v>
      </c>
      <c r="J47" s="1"/>
      <c r="L47" s="4"/>
    </row>
    <row r="48" spans="1:12" ht="80.25" customHeight="1" x14ac:dyDescent="0.25">
      <c r="A48" s="53">
        <v>27</v>
      </c>
      <c r="B48" s="95"/>
      <c r="C48" s="95" t="s">
        <v>130</v>
      </c>
      <c r="D48" s="95" t="s">
        <v>132</v>
      </c>
      <c r="E48" s="96">
        <f>100000/7.5345</f>
        <v>13272.280841462605</v>
      </c>
      <c r="F48" s="95"/>
      <c r="G48" s="95" t="s">
        <v>131</v>
      </c>
      <c r="H48" s="23" t="s">
        <v>133</v>
      </c>
      <c r="I48" s="60" t="s">
        <v>383</v>
      </c>
      <c r="L48" s="4"/>
    </row>
    <row r="49" spans="1:12" ht="145.5" customHeight="1" x14ac:dyDescent="0.25">
      <c r="A49" s="53">
        <v>28</v>
      </c>
      <c r="B49" s="95"/>
      <c r="C49" s="95" t="s">
        <v>134</v>
      </c>
      <c r="D49" s="95" t="s">
        <v>135</v>
      </c>
      <c r="E49" s="96">
        <f>1125714.46/7.5345</f>
        <v>149407.98460415422</v>
      </c>
      <c r="F49" s="95"/>
      <c r="G49" s="23" t="s">
        <v>136</v>
      </c>
      <c r="H49" s="23" t="s">
        <v>137</v>
      </c>
      <c r="I49" s="60" t="s">
        <v>383</v>
      </c>
      <c r="L49" s="4"/>
    </row>
    <row r="50" spans="1:12" ht="145.5" customHeight="1" x14ac:dyDescent="0.25">
      <c r="A50" s="53">
        <v>29</v>
      </c>
      <c r="B50" s="97"/>
      <c r="C50" s="97" t="s">
        <v>138</v>
      </c>
      <c r="D50" s="97" t="s">
        <v>139</v>
      </c>
      <c r="E50" s="77">
        <v>160221.91</v>
      </c>
      <c r="F50" s="97"/>
      <c r="G50" s="75" t="s">
        <v>321</v>
      </c>
      <c r="H50" s="75" t="s">
        <v>322</v>
      </c>
      <c r="I50" s="60" t="s">
        <v>383</v>
      </c>
      <c r="L50" s="4"/>
    </row>
    <row r="51" spans="1:12" ht="145.5" customHeight="1" x14ac:dyDescent="0.25">
      <c r="A51" s="53">
        <v>30</v>
      </c>
      <c r="B51" s="87"/>
      <c r="C51" s="87" t="s">
        <v>140</v>
      </c>
      <c r="D51" s="87" t="s">
        <v>141</v>
      </c>
      <c r="E51" s="88">
        <f>90012.5/7.5345</f>
        <v>11946.711792421527</v>
      </c>
      <c r="F51" s="87"/>
      <c r="G51" s="91" t="s">
        <v>142</v>
      </c>
      <c r="H51" s="91" t="s">
        <v>143</v>
      </c>
      <c r="I51" s="60" t="s">
        <v>389</v>
      </c>
      <c r="L51" s="4"/>
    </row>
    <row r="52" spans="1:12" ht="145.5" customHeight="1" x14ac:dyDescent="0.25">
      <c r="A52" s="53">
        <v>31</v>
      </c>
      <c r="B52" s="53"/>
      <c r="C52" s="53" t="s">
        <v>144</v>
      </c>
      <c r="D52" s="53" t="s">
        <v>145</v>
      </c>
      <c r="E52" s="56">
        <f>10000.01/7.5345</f>
        <v>1327.2294113743446</v>
      </c>
      <c r="F52" s="53"/>
      <c r="G52" s="66" t="s">
        <v>146</v>
      </c>
      <c r="H52" s="66" t="s">
        <v>147</v>
      </c>
      <c r="I52" s="60" t="s">
        <v>383</v>
      </c>
      <c r="L52" s="4"/>
    </row>
    <row r="53" spans="1:12" ht="0.75" customHeight="1" x14ac:dyDescent="0.25">
      <c r="A53" s="53"/>
      <c r="B53" s="95"/>
      <c r="C53" s="23" t="s">
        <v>125</v>
      </c>
      <c r="D53" s="95" t="s">
        <v>93</v>
      </c>
      <c r="E53" s="96">
        <v>0</v>
      </c>
      <c r="F53" s="95"/>
      <c r="G53" s="23" t="s">
        <v>94</v>
      </c>
      <c r="H53" s="23" t="s">
        <v>95</v>
      </c>
      <c r="I53" s="71"/>
    </row>
    <row r="54" spans="1:12" ht="52.5" customHeight="1" x14ac:dyDescent="0.25">
      <c r="A54" s="53">
        <v>32</v>
      </c>
      <c r="B54" s="95"/>
      <c r="C54" s="23" t="s">
        <v>96</v>
      </c>
      <c r="D54" s="95" t="s">
        <v>97</v>
      </c>
      <c r="E54" s="96">
        <f>700/7.5345</f>
        <v>92.905965890238235</v>
      </c>
      <c r="F54" s="95"/>
      <c r="G54" s="95"/>
      <c r="H54" s="23" t="s">
        <v>98</v>
      </c>
      <c r="I54" s="98" t="s">
        <v>383</v>
      </c>
    </row>
    <row r="55" spans="1:12" ht="51" customHeight="1" x14ac:dyDescent="0.25">
      <c r="A55" s="53">
        <v>33</v>
      </c>
      <c r="B55" s="95"/>
      <c r="C55" s="23" t="s">
        <v>99</v>
      </c>
      <c r="D55" s="95" t="s">
        <v>100</v>
      </c>
      <c r="E55" s="96">
        <f>30757.83/7.5345</f>
        <v>4082.2655783396376</v>
      </c>
      <c r="F55" s="95"/>
      <c r="G55" s="23" t="s">
        <v>149</v>
      </c>
      <c r="H55" s="23" t="s">
        <v>98</v>
      </c>
      <c r="I55" s="99" t="s">
        <v>383</v>
      </c>
    </row>
    <row r="56" spans="1:12" ht="56.25" customHeight="1" x14ac:dyDescent="0.25">
      <c r="A56" s="53">
        <v>34</v>
      </c>
      <c r="B56" s="95"/>
      <c r="C56" s="100" t="s">
        <v>101</v>
      </c>
      <c r="D56" s="95"/>
      <c r="E56" s="101">
        <f>-1429.46/7.5345</f>
        <v>-189.72194571637135</v>
      </c>
      <c r="F56" s="95"/>
      <c r="G56" s="102" t="s">
        <v>109</v>
      </c>
      <c r="H56" s="95"/>
      <c r="I56" s="103" t="s">
        <v>383</v>
      </c>
    </row>
    <row r="57" spans="1:12" ht="58.5" customHeight="1" x14ac:dyDescent="0.25">
      <c r="A57" s="53">
        <v>35</v>
      </c>
      <c r="B57" s="95"/>
      <c r="C57" s="100" t="s">
        <v>102</v>
      </c>
      <c r="D57" s="95" t="s">
        <v>105</v>
      </c>
      <c r="E57" s="96">
        <f>30000/7.5345</f>
        <v>3981.6842524387812</v>
      </c>
      <c r="F57" s="95"/>
      <c r="G57" s="23" t="s">
        <v>103</v>
      </c>
      <c r="H57" s="55" t="s">
        <v>104</v>
      </c>
      <c r="I57" s="103" t="s">
        <v>383</v>
      </c>
    </row>
    <row r="58" spans="1:12" ht="89.25" customHeight="1" x14ac:dyDescent="0.25">
      <c r="A58" s="53">
        <v>36</v>
      </c>
      <c r="B58" s="95"/>
      <c r="C58" s="100" t="s">
        <v>107</v>
      </c>
      <c r="D58" s="95" t="s">
        <v>106</v>
      </c>
      <c r="E58" s="56">
        <f>(1980+21280)/7.5345</f>
        <v>3087.1325237242017</v>
      </c>
      <c r="F58" s="95"/>
      <c r="G58" s="55" t="s">
        <v>108</v>
      </c>
      <c r="H58" s="23" t="s">
        <v>110</v>
      </c>
      <c r="I58" s="103" t="s">
        <v>383</v>
      </c>
    </row>
    <row r="59" spans="1:12" ht="46.9" customHeight="1" x14ac:dyDescent="0.25">
      <c r="A59" s="53">
        <v>37</v>
      </c>
      <c r="B59" s="95"/>
      <c r="C59" s="100" t="s">
        <v>111</v>
      </c>
      <c r="D59" s="95" t="s">
        <v>112</v>
      </c>
      <c r="E59" s="96">
        <f>56200/7.5345</f>
        <v>7459.0218329019835</v>
      </c>
      <c r="F59" s="95"/>
      <c r="G59" s="23" t="s">
        <v>113</v>
      </c>
      <c r="H59" s="23" t="s">
        <v>337</v>
      </c>
      <c r="I59" s="103" t="s">
        <v>383</v>
      </c>
    </row>
    <row r="60" spans="1:12" ht="51.75" customHeight="1" x14ac:dyDescent="0.25">
      <c r="A60" s="53">
        <v>38</v>
      </c>
      <c r="B60" s="95"/>
      <c r="C60" s="100" t="s">
        <v>114</v>
      </c>
      <c r="D60" s="95" t="s">
        <v>115</v>
      </c>
      <c r="E60" s="96">
        <f>25968/7.5345</f>
        <v>3446.5458889110091</v>
      </c>
      <c r="F60" s="95"/>
      <c r="G60" s="23" t="s">
        <v>113</v>
      </c>
      <c r="H60" s="23" t="s">
        <v>119</v>
      </c>
      <c r="I60" s="103" t="s">
        <v>383</v>
      </c>
    </row>
    <row r="61" spans="1:12" ht="128.25" customHeight="1" x14ac:dyDescent="0.25">
      <c r="A61" s="53">
        <v>39</v>
      </c>
      <c r="B61" s="57"/>
      <c r="C61" s="75" t="s">
        <v>116</v>
      </c>
      <c r="D61" s="57" t="s">
        <v>115</v>
      </c>
      <c r="E61" s="56">
        <f>750000/7.5345</f>
        <v>99542.106310969539</v>
      </c>
      <c r="F61" s="57"/>
      <c r="G61" s="55" t="s">
        <v>117</v>
      </c>
      <c r="H61" s="55" t="s">
        <v>118</v>
      </c>
      <c r="I61" s="103" t="s">
        <v>383</v>
      </c>
    </row>
    <row r="62" spans="1:12" ht="60.75" customHeight="1" x14ac:dyDescent="0.25">
      <c r="A62" s="53">
        <v>40</v>
      </c>
      <c r="B62" s="95"/>
      <c r="C62" s="23" t="s">
        <v>122</v>
      </c>
      <c r="D62" s="95" t="s">
        <v>120</v>
      </c>
      <c r="E62" s="104">
        <f>82053/7.5345</f>
        <v>10890.30459884531</v>
      </c>
      <c r="F62" s="95"/>
      <c r="G62" s="23" t="s">
        <v>150</v>
      </c>
      <c r="H62" s="105" t="s">
        <v>121</v>
      </c>
      <c r="I62" s="103" t="s">
        <v>383</v>
      </c>
    </row>
    <row r="63" spans="1:12" ht="30.75" customHeight="1" x14ac:dyDescent="0.25">
      <c r="A63" s="53">
        <v>41</v>
      </c>
      <c r="B63" s="89"/>
      <c r="C63" s="106" t="s">
        <v>126</v>
      </c>
      <c r="D63" s="89" t="s">
        <v>127</v>
      </c>
      <c r="E63" s="107">
        <f>10000.01/7.5345</f>
        <v>1327.2294113743446</v>
      </c>
      <c r="F63" s="89"/>
      <c r="G63" s="106" t="s">
        <v>128</v>
      </c>
      <c r="H63" s="108" t="s">
        <v>129</v>
      </c>
      <c r="I63" s="98" t="s">
        <v>389</v>
      </c>
    </row>
    <row r="64" spans="1:12" ht="233.25" hidden="1" customHeight="1" x14ac:dyDescent="0.25">
      <c r="A64" s="53"/>
      <c r="B64" s="109"/>
      <c r="C64" s="110" t="s">
        <v>162</v>
      </c>
      <c r="D64" s="111" t="s">
        <v>161</v>
      </c>
      <c r="E64" s="112">
        <v>0</v>
      </c>
      <c r="F64" s="109"/>
      <c r="G64" s="110" t="s">
        <v>163</v>
      </c>
      <c r="H64" s="110" t="s">
        <v>164</v>
      </c>
      <c r="I64" s="61" t="s">
        <v>306</v>
      </c>
    </row>
    <row r="65" spans="1:9" ht="0.75" customHeight="1" x14ac:dyDescent="0.25">
      <c r="A65" s="53"/>
      <c r="B65" s="109"/>
      <c r="C65" s="113" t="s">
        <v>166</v>
      </c>
      <c r="D65" s="114" t="s">
        <v>165</v>
      </c>
      <c r="E65" s="115">
        <v>0</v>
      </c>
      <c r="F65" s="109"/>
      <c r="G65" s="102" t="s">
        <v>307</v>
      </c>
      <c r="H65" s="102" t="s">
        <v>167</v>
      </c>
      <c r="I65" s="61" t="s">
        <v>306</v>
      </c>
    </row>
    <row r="66" spans="1:9" ht="108.75" customHeight="1" x14ac:dyDescent="0.25">
      <c r="A66" s="53">
        <v>42</v>
      </c>
      <c r="B66" s="116"/>
      <c r="C66" s="94" t="s">
        <v>169</v>
      </c>
      <c r="D66" s="46" t="s">
        <v>168</v>
      </c>
      <c r="E66" s="117">
        <f>99999/7.5345</f>
        <v>13272.14811865419</v>
      </c>
      <c r="F66" s="116"/>
      <c r="G66" s="94" t="s">
        <v>311</v>
      </c>
      <c r="H66" s="94" t="s">
        <v>310</v>
      </c>
      <c r="I66" s="60" t="s">
        <v>389</v>
      </c>
    </row>
    <row r="67" spans="1:9" ht="102.75" hidden="1" customHeight="1" x14ac:dyDescent="0.25">
      <c r="A67" s="53"/>
      <c r="B67" s="116"/>
      <c r="C67" s="94" t="s">
        <v>171</v>
      </c>
      <c r="D67" s="46" t="s">
        <v>170</v>
      </c>
      <c r="E67" s="118">
        <f>10000.01/7.5345</f>
        <v>1327.2294113743446</v>
      </c>
      <c r="F67" s="116"/>
      <c r="G67" s="94" t="s">
        <v>172</v>
      </c>
      <c r="H67" s="94" t="s">
        <v>173</v>
      </c>
      <c r="I67" s="63"/>
    </row>
    <row r="68" spans="1:9" ht="102.75" customHeight="1" x14ac:dyDescent="0.25">
      <c r="A68" s="53">
        <v>43</v>
      </c>
      <c r="B68" s="109"/>
      <c r="C68" s="55" t="s">
        <v>179</v>
      </c>
      <c r="D68" s="119" t="s">
        <v>178</v>
      </c>
      <c r="E68" s="56">
        <v>540.89</v>
      </c>
      <c r="F68" s="113" t="s">
        <v>179</v>
      </c>
      <c r="G68" s="113" t="s">
        <v>323</v>
      </c>
      <c r="H68" s="113" t="s">
        <v>180</v>
      </c>
      <c r="I68" s="92" t="s">
        <v>383</v>
      </c>
    </row>
    <row r="69" spans="1:9" ht="101.25" customHeight="1" x14ac:dyDescent="0.25">
      <c r="A69" s="53">
        <v>44</v>
      </c>
      <c r="B69" s="109"/>
      <c r="C69" s="55" t="s">
        <v>182</v>
      </c>
      <c r="D69" s="120" t="s">
        <v>181</v>
      </c>
      <c r="E69" s="121">
        <f>30209.6/7.5345</f>
        <v>4009.5029530824868</v>
      </c>
      <c r="F69" s="25" t="s">
        <v>182</v>
      </c>
      <c r="G69" s="25" t="s">
        <v>391</v>
      </c>
      <c r="H69" s="25" t="s">
        <v>180</v>
      </c>
      <c r="I69" s="92" t="s">
        <v>383</v>
      </c>
    </row>
    <row r="70" spans="1:9" ht="1.5" hidden="1" customHeight="1" x14ac:dyDescent="0.25">
      <c r="A70" s="53"/>
      <c r="B70" s="116"/>
      <c r="C70" s="94" t="s">
        <v>184</v>
      </c>
      <c r="D70" s="120" t="s">
        <v>183</v>
      </c>
      <c r="E70" s="122">
        <v>0</v>
      </c>
      <c r="F70" s="119" t="s">
        <v>184</v>
      </c>
      <c r="G70" s="25" t="s">
        <v>324</v>
      </c>
      <c r="H70" s="25" t="s">
        <v>40</v>
      </c>
      <c r="I70" s="63"/>
    </row>
    <row r="71" spans="1:9" ht="102.75" customHeight="1" x14ac:dyDescent="0.25">
      <c r="A71" s="53">
        <v>45</v>
      </c>
      <c r="B71" s="116"/>
      <c r="C71" s="94" t="s">
        <v>326</v>
      </c>
      <c r="D71" s="123" t="s">
        <v>185</v>
      </c>
      <c r="E71" s="82">
        <f>2411040/7.5345</f>
        <v>320000</v>
      </c>
      <c r="F71" s="124" t="s">
        <v>186</v>
      </c>
      <c r="G71" s="78" t="s">
        <v>325</v>
      </c>
      <c r="H71" s="25" t="s">
        <v>187</v>
      </c>
      <c r="I71" s="60" t="s">
        <v>383</v>
      </c>
    </row>
    <row r="72" spans="1:9" ht="102.75" customHeight="1" x14ac:dyDescent="0.25">
      <c r="A72" s="53">
        <v>46</v>
      </c>
      <c r="B72" s="109"/>
      <c r="C72" s="55" t="s">
        <v>189</v>
      </c>
      <c r="D72" s="123" t="s">
        <v>188</v>
      </c>
      <c r="E72" s="82">
        <f>450000/7.5345</f>
        <v>59725.263786581723</v>
      </c>
      <c r="F72" s="124" t="s">
        <v>189</v>
      </c>
      <c r="G72" s="125" t="s">
        <v>195</v>
      </c>
      <c r="H72" s="123" t="s">
        <v>190</v>
      </c>
      <c r="I72" s="60" t="s">
        <v>383</v>
      </c>
    </row>
    <row r="73" spans="1:9" ht="102.75" customHeight="1" x14ac:dyDescent="0.25">
      <c r="A73" s="53">
        <v>47</v>
      </c>
      <c r="B73" s="109"/>
      <c r="C73" s="55" t="s">
        <v>192</v>
      </c>
      <c r="D73" s="123" t="s">
        <v>191</v>
      </c>
      <c r="E73" s="82">
        <v>0</v>
      </c>
      <c r="F73" s="124" t="s">
        <v>192</v>
      </c>
      <c r="G73" s="125" t="s">
        <v>316</v>
      </c>
      <c r="H73" s="123" t="s">
        <v>193</v>
      </c>
      <c r="I73" s="60" t="s">
        <v>383</v>
      </c>
    </row>
    <row r="74" spans="1:9" ht="102.75" customHeight="1" x14ac:dyDescent="0.25">
      <c r="A74" s="53">
        <v>48</v>
      </c>
      <c r="B74" s="109"/>
      <c r="C74" s="55" t="s">
        <v>194</v>
      </c>
      <c r="D74" s="123" t="s">
        <v>199</v>
      </c>
      <c r="E74" s="82">
        <v>0</v>
      </c>
      <c r="F74" s="124" t="s">
        <v>194</v>
      </c>
      <c r="G74" s="126" t="s">
        <v>316</v>
      </c>
      <c r="H74" s="123" t="s">
        <v>196</v>
      </c>
      <c r="I74" s="60" t="s">
        <v>383</v>
      </c>
    </row>
    <row r="75" spans="1:9" ht="102.75" customHeight="1" x14ac:dyDescent="0.25">
      <c r="A75" s="53">
        <v>49</v>
      </c>
      <c r="B75" s="109"/>
      <c r="C75" s="55" t="s">
        <v>201</v>
      </c>
      <c r="D75" s="123" t="s">
        <v>198</v>
      </c>
      <c r="E75" s="82">
        <v>40000</v>
      </c>
      <c r="F75" s="124" t="s">
        <v>197</v>
      </c>
      <c r="G75" s="125" t="s">
        <v>315</v>
      </c>
      <c r="H75" s="123" t="s">
        <v>196</v>
      </c>
      <c r="I75" s="60" t="s">
        <v>383</v>
      </c>
    </row>
    <row r="76" spans="1:9" ht="102.75" customHeight="1" x14ac:dyDescent="0.25">
      <c r="A76" s="53">
        <v>50</v>
      </c>
      <c r="B76" s="109"/>
      <c r="C76" s="55" t="s">
        <v>205</v>
      </c>
      <c r="D76" s="123" t="s">
        <v>204</v>
      </c>
      <c r="E76" s="82">
        <v>1327.38</v>
      </c>
      <c r="F76" s="124"/>
      <c r="G76" s="125" t="s">
        <v>308</v>
      </c>
      <c r="H76" s="123" t="s">
        <v>206</v>
      </c>
      <c r="I76" s="60" t="s">
        <v>389</v>
      </c>
    </row>
    <row r="77" spans="1:9" ht="102.75" customHeight="1" x14ac:dyDescent="0.25">
      <c r="A77" s="53">
        <v>51</v>
      </c>
      <c r="B77" s="109"/>
      <c r="C77" s="55" t="s">
        <v>209</v>
      </c>
      <c r="D77" s="123" t="s">
        <v>207</v>
      </c>
      <c r="E77" s="82">
        <v>1327.38</v>
      </c>
      <c r="F77" s="124"/>
      <c r="G77" s="125" t="s">
        <v>308</v>
      </c>
      <c r="H77" s="123" t="s">
        <v>208</v>
      </c>
      <c r="I77" s="60" t="s">
        <v>389</v>
      </c>
    </row>
    <row r="78" spans="1:9" ht="135.75" customHeight="1" x14ac:dyDescent="0.25">
      <c r="A78" s="53">
        <v>52</v>
      </c>
      <c r="B78" s="109"/>
      <c r="C78" s="55" t="s">
        <v>210</v>
      </c>
      <c r="D78" s="123" t="s">
        <v>211</v>
      </c>
      <c r="E78" s="82">
        <v>13272.28</v>
      </c>
      <c r="F78" s="124"/>
      <c r="G78" s="125" t="s">
        <v>309</v>
      </c>
      <c r="H78" s="123" t="s">
        <v>212</v>
      </c>
      <c r="I78" s="60" t="s">
        <v>383</v>
      </c>
    </row>
    <row r="79" spans="1:9" ht="67.5" customHeight="1" x14ac:dyDescent="0.25">
      <c r="A79" s="53">
        <v>53</v>
      </c>
      <c r="B79" s="53"/>
      <c r="C79" s="42" t="s">
        <v>280</v>
      </c>
      <c r="D79" s="127" t="s">
        <v>217</v>
      </c>
      <c r="E79" s="128">
        <f>10000.01/7.5345</f>
        <v>1327.2294113743446</v>
      </c>
      <c r="F79" s="124"/>
      <c r="G79" s="42" t="s">
        <v>218</v>
      </c>
      <c r="H79" s="42" t="s">
        <v>219</v>
      </c>
      <c r="I79" s="60" t="s">
        <v>383</v>
      </c>
    </row>
    <row r="80" spans="1:9" ht="105.75" customHeight="1" x14ac:dyDescent="0.25">
      <c r="A80" s="53">
        <v>54</v>
      </c>
      <c r="B80" s="129"/>
      <c r="C80" s="130" t="s">
        <v>281</v>
      </c>
      <c r="D80" s="131" t="s">
        <v>220</v>
      </c>
      <c r="E80" s="132">
        <v>1327.23</v>
      </c>
      <c r="F80" s="133"/>
      <c r="G80" s="134" t="s">
        <v>221</v>
      </c>
      <c r="H80" s="135" t="s">
        <v>219</v>
      </c>
      <c r="I80" s="60" t="s">
        <v>383</v>
      </c>
    </row>
    <row r="81" spans="1:9" ht="78" customHeight="1" x14ac:dyDescent="0.25">
      <c r="A81" s="53">
        <v>55</v>
      </c>
      <c r="B81" s="53"/>
      <c r="C81" s="42" t="s">
        <v>282</v>
      </c>
      <c r="D81" s="42" t="s">
        <v>223</v>
      </c>
      <c r="E81" s="82">
        <v>1327.23</v>
      </c>
      <c r="F81" s="120"/>
      <c r="G81" s="42" t="s">
        <v>224</v>
      </c>
      <c r="H81" s="42" t="s">
        <v>225</v>
      </c>
      <c r="I81" s="60" t="s">
        <v>383</v>
      </c>
    </row>
    <row r="82" spans="1:9" ht="75" customHeight="1" x14ac:dyDescent="0.25">
      <c r="A82" s="53">
        <v>56</v>
      </c>
      <c r="B82" s="109"/>
      <c r="C82" s="55" t="s">
        <v>283</v>
      </c>
      <c r="D82" s="136" t="s">
        <v>226</v>
      </c>
      <c r="E82" s="138">
        <v>1327.36</v>
      </c>
      <c r="F82" s="120"/>
      <c r="G82" s="136" t="s">
        <v>227</v>
      </c>
      <c r="H82" s="25" t="s">
        <v>219</v>
      </c>
      <c r="I82" s="60" t="s">
        <v>383</v>
      </c>
    </row>
    <row r="83" spans="1:9" ht="77.25" customHeight="1" x14ac:dyDescent="0.25">
      <c r="A83" s="53">
        <v>57</v>
      </c>
      <c r="B83" s="109"/>
      <c r="C83" s="136" t="s">
        <v>284</v>
      </c>
      <c r="D83" s="136" t="s">
        <v>228</v>
      </c>
      <c r="E83" s="137">
        <v>1327.36</v>
      </c>
      <c r="F83" s="120"/>
      <c r="G83" s="136" t="s">
        <v>229</v>
      </c>
      <c r="H83" s="25" t="s">
        <v>219</v>
      </c>
      <c r="I83" s="60" t="s">
        <v>383</v>
      </c>
    </row>
    <row r="84" spans="1:9" ht="80.25" customHeight="1" x14ac:dyDescent="0.25">
      <c r="A84" s="53">
        <v>58</v>
      </c>
      <c r="B84" s="109"/>
      <c r="C84" s="136" t="s">
        <v>285</v>
      </c>
      <c r="D84" s="136" t="s">
        <v>231</v>
      </c>
      <c r="E84" s="138">
        <v>13500</v>
      </c>
      <c r="F84" s="120"/>
      <c r="G84" s="136" t="s">
        <v>232</v>
      </c>
      <c r="H84" s="136" t="s">
        <v>233</v>
      </c>
      <c r="I84" s="60" t="s">
        <v>383</v>
      </c>
    </row>
    <row r="85" spans="1:9" ht="69.75" customHeight="1" x14ac:dyDescent="0.25">
      <c r="A85" s="53">
        <v>59</v>
      </c>
      <c r="B85" s="53"/>
      <c r="C85" s="42" t="s">
        <v>286</v>
      </c>
      <c r="D85" s="42" t="s">
        <v>234</v>
      </c>
      <c r="E85" s="139">
        <v>1300</v>
      </c>
      <c r="F85" s="120"/>
      <c r="G85" s="42" t="s">
        <v>235</v>
      </c>
      <c r="H85" s="42" t="s">
        <v>222</v>
      </c>
      <c r="I85" s="60" t="s">
        <v>383</v>
      </c>
    </row>
    <row r="86" spans="1:9" ht="66" customHeight="1" x14ac:dyDescent="0.25">
      <c r="A86" s="53">
        <v>60</v>
      </c>
      <c r="B86" s="109"/>
      <c r="C86" s="42" t="s">
        <v>237</v>
      </c>
      <c r="D86" s="42" t="s">
        <v>236</v>
      </c>
      <c r="E86" s="139">
        <v>1500</v>
      </c>
      <c r="F86" s="120"/>
      <c r="G86" s="42" t="s">
        <v>238</v>
      </c>
      <c r="H86" s="42" t="s">
        <v>219</v>
      </c>
      <c r="I86" s="60" t="s">
        <v>383</v>
      </c>
    </row>
    <row r="87" spans="1:9" ht="54" customHeight="1" x14ac:dyDescent="0.25">
      <c r="A87" s="53">
        <v>61</v>
      </c>
      <c r="B87" s="53"/>
      <c r="C87" s="42" t="s">
        <v>240</v>
      </c>
      <c r="D87" s="42" t="s">
        <v>239</v>
      </c>
      <c r="E87" s="139">
        <v>1327.23</v>
      </c>
      <c r="F87" s="120"/>
      <c r="G87" s="42" t="s">
        <v>241</v>
      </c>
      <c r="H87" s="42" t="s">
        <v>242</v>
      </c>
      <c r="I87" s="60" t="s">
        <v>383</v>
      </c>
    </row>
    <row r="88" spans="1:9" ht="80.25" customHeight="1" x14ac:dyDescent="0.25">
      <c r="A88" s="53">
        <v>62</v>
      </c>
      <c r="B88" s="53"/>
      <c r="C88" s="42" t="s">
        <v>287</v>
      </c>
      <c r="D88" s="42" t="s">
        <v>243</v>
      </c>
      <c r="E88" s="139">
        <v>1327.23</v>
      </c>
      <c r="F88" s="120"/>
      <c r="G88" s="42" t="s">
        <v>244</v>
      </c>
      <c r="H88" s="42" t="s">
        <v>245</v>
      </c>
      <c r="I88" s="60" t="s">
        <v>383</v>
      </c>
    </row>
    <row r="89" spans="1:9" ht="61.5" customHeight="1" x14ac:dyDescent="0.25">
      <c r="A89" s="53">
        <v>63</v>
      </c>
      <c r="B89" s="53"/>
      <c r="C89" s="42" t="s">
        <v>288</v>
      </c>
      <c r="D89" s="42" t="s">
        <v>246</v>
      </c>
      <c r="E89" s="139">
        <v>663</v>
      </c>
      <c r="F89" s="120"/>
      <c r="G89" s="42" t="s">
        <v>247</v>
      </c>
      <c r="H89" s="42" t="s">
        <v>219</v>
      </c>
      <c r="I89" s="60" t="s">
        <v>383</v>
      </c>
    </row>
    <row r="90" spans="1:9" ht="61.5" customHeight="1" x14ac:dyDescent="0.25">
      <c r="A90" s="53">
        <v>64</v>
      </c>
      <c r="B90" s="53"/>
      <c r="C90" s="42" t="s">
        <v>338</v>
      </c>
      <c r="D90" s="42" t="s">
        <v>248</v>
      </c>
      <c r="E90" s="139">
        <v>1400</v>
      </c>
      <c r="F90" s="120"/>
      <c r="G90" s="42" t="s">
        <v>249</v>
      </c>
      <c r="H90" s="42" t="s">
        <v>245</v>
      </c>
      <c r="I90" s="60" t="s">
        <v>383</v>
      </c>
    </row>
    <row r="91" spans="1:9" ht="61.5" customHeight="1" x14ac:dyDescent="0.25">
      <c r="A91" s="53">
        <v>65</v>
      </c>
      <c r="B91" s="53"/>
      <c r="C91" s="42" t="s">
        <v>289</v>
      </c>
      <c r="D91" s="42" t="s">
        <v>250</v>
      </c>
      <c r="E91" s="139">
        <v>1400</v>
      </c>
      <c r="F91" s="120"/>
      <c r="G91" s="42" t="s">
        <v>251</v>
      </c>
      <c r="H91" s="42" t="s">
        <v>252</v>
      </c>
      <c r="I91" s="60" t="s">
        <v>383</v>
      </c>
    </row>
    <row r="92" spans="1:9" ht="61.5" customHeight="1" x14ac:dyDescent="0.25">
      <c r="A92" s="53">
        <v>66</v>
      </c>
      <c r="B92" s="129"/>
      <c r="C92" s="140" t="s">
        <v>290</v>
      </c>
      <c r="D92" s="140" t="s">
        <v>253</v>
      </c>
      <c r="E92" s="141">
        <v>1500</v>
      </c>
      <c r="F92" s="133"/>
      <c r="G92" s="134" t="s">
        <v>254</v>
      </c>
      <c r="H92" s="140" t="s">
        <v>219</v>
      </c>
      <c r="I92" s="60" t="s">
        <v>383</v>
      </c>
    </row>
    <row r="93" spans="1:9" ht="61.5" customHeight="1" x14ac:dyDescent="0.25">
      <c r="A93" s="53">
        <v>67</v>
      </c>
      <c r="B93" s="53"/>
      <c r="C93" s="42" t="s">
        <v>291</v>
      </c>
      <c r="D93" s="42" t="s">
        <v>255</v>
      </c>
      <c r="E93" s="139">
        <v>1328</v>
      </c>
      <c r="F93" s="120"/>
      <c r="G93" s="42" t="s">
        <v>256</v>
      </c>
      <c r="H93" s="42" t="s">
        <v>219</v>
      </c>
      <c r="I93" s="60" t="s">
        <v>383</v>
      </c>
    </row>
    <row r="94" spans="1:9" ht="61.5" customHeight="1" x14ac:dyDescent="0.25">
      <c r="A94" s="53">
        <v>68</v>
      </c>
      <c r="B94" s="53"/>
      <c r="C94" s="42" t="s">
        <v>339</v>
      </c>
      <c r="D94" s="42" t="s">
        <v>257</v>
      </c>
      <c r="E94" s="139">
        <v>15000</v>
      </c>
      <c r="F94" s="120"/>
      <c r="G94" s="42" t="s">
        <v>258</v>
      </c>
      <c r="H94" s="42" t="s">
        <v>219</v>
      </c>
      <c r="I94" s="60" t="s">
        <v>383</v>
      </c>
    </row>
    <row r="95" spans="1:9" ht="61.5" customHeight="1" x14ac:dyDescent="0.25">
      <c r="A95" s="53">
        <v>69</v>
      </c>
      <c r="B95" s="53"/>
      <c r="C95" s="42" t="s">
        <v>292</v>
      </c>
      <c r="D95" s="42" t="s">
        <v>259</v>
      </c>
      <c r="E95" s="139">
        <v>1500</v>
      </c>
      <c r="F95" s="120"/>
      <c r="G95" s="42" t="s">
        <v>260</v>
      </c>
      <c r="H95" s="42" t="s">
        <v>219</v>
      </c>
      <c r="I95" s="60" t="s">
        <v>383</v>
      </c>
    </row>
    <row r="96" spans="1:9" ht="61.5" customHeight="1" x14ac:dyDescent="0.25">
      <c r="A96" s="53">
        <v>70</v>
      </c>
      <c r="B96" s="53"/>
      <c r="C96" s="42" t="s">
        <v>293</v>
      </c>
      <c r="D96" s="42" t="s">
        <v>261</v>
      </c>
      <c r="E96" s="139">
        <v>33500</v>
      </c>
      <c r="F96" s="120"/>
      <c r="G96" s="42" t="s">
        <v>262</v>
      </c>
      <c r="H96" s="42" t="s">
        <v>245</v>
      </c>
      <c r="I96" s="60" t="s">
        <v>383</v>
      </c>
    </row>
    <row r="97" spans="1:9" ht="61.5" customHeight="1" x14ac:dyDescent="0.25">
      <c r="A97" s="53">
        <v>71</v>
      </c>
      <c r="B97" s="53"/>
      <c r="C97" s="42" t="s">
        <v>294</v>
      </c>
      <c r="D97" s="42" t="s">
        <v>263</v>
      </c>
      <c r="E97" s="139">
        <v>1500</v>
      </c>
      <c r="F97" s="120"/>
      <c r="G97" s="42" t="s">
        <v>264</v>
      </c>
      <c r="H97" s="42" t="s">
        <v>245</v>
      </c>
      <c r="I97" s="60" t="s">
        <v>383</v>
      </c>
    </row>
    <row r="98" spans="1:9" ht="61.5" customHeight="1" x14ac:dyDescent="0.25">
      <c r="A98" s="53">
        <v>72</v>
      </c>
      <c r="B98" s="53"/>
      <c r="C98" s="42" t="s">
        <v>295</v>
      </c>
      <c r="D98" s="42" t="s">
        <v>265</v>
      </c>
      <c r="E98" s="139">
        <v>1500</v>
      </c>
      <c r="F98" s="120"/>
      <c r="G98" s="42" t="s">
        <v>266</v>
      </c>
      <c r="H98" s="42" t="s">
        <v>267</v>
      </c>
      <c r="I98" s="60" t="s">
        <v>389</v>
      </c>
    </row>
    <row r="99" spans="1:9" ht="61.5" customHeight="1" x14ac:dyDescent="0.25">
      <c r="A99" s="53">
        <v>73</v>
      </c>
      <c r="B99" s="53"/>
      <c r="C99" s="42" t="s">
        <v>296</v>
      </c>
      <c r="D99" s="42" t="s">
        <v>268</v>
      </c>
      <c r="E99" s="139">
        <v>1328</v>
      </c>
      <c r="F99" s="120"/>
      <c r="G99" s="42" t="s">
        <v>230</v>
      </c>
      <c r="H99" s="42" t="s">
        <v>269</v>
      </c>
      <c r="I99" s="60" t="s">
        <v>383</v>
      </c>
    </row>
    <row r="100" spans="1:9" ht="61.5" customHeight="1" x14ac:dyDescent="0.25">
      <c r="A100" s="53">
        <v>74</v>
      </c>
      <c r="B100" s="53"/>
      <c r="C100" s="42" t="s">
        <v>297</v>
      </c>
      <c r="D100" s="42" t="s">
        <v>270</v>
      </c>
      <c r="E100" s="139">
        <v>1330</v>
      </c>
      <c r="F100" s="120"/>
      <c r="G100" s="42" t="s">
        <v>271</v>
      </c>
      <c r="H100" s="42" t="s">
        <v>245</v>
      </c>
      <c r="I100" s="60" t="s">
        <v>383</v>
      </c>
    </row>
    <row r="101" spans="1:9" ht="61.5" customHeight="1" x14ac:dyDescent="0.25">
      <c r="A101" s="53">
        <v>75</v>
      </c>
      <c r="B101" s="53"/>
      <c r="C101" s="42" t="s">
        <v>298</v>
      </c>
      <c r="D101" s="42" t="s">
        <v>272</v>
      </c>
      <c r="E101" s="139">
        <v>1400</v>
      </c>
      <c r="F101" s="120"/>
      <c r="G101" s="42" t="s">
        <v>273</v>
      </c>
      <c r="H101" s="42" t="s">
        <v>245</v>
      </c>
      <c r="I101" s="60" t="s">
        <v>383</v>
      </c>
    </row>
    <row r="102" spans="1:9" ht="61.5" customHeight="1" x14ac:dyDescent="0.25">
      <c r="A102" s="53">
        <v>76</v>
      </c>
      <c r="B102" s="53"/>
      <c r="C102" s="42" t="s">
        <v>299</v>
      </c>
      <c r="D102" s="42" t="s">
        <v>274</v>
      </c>
      <c r="E102" s="139">
        <v>1328</v>
      </c>
      <c r="F102" s="120"/>
      <c r="G102" s="42" t="s">
        <v>275</v>
      </c>
      <c r="H102" s="42" t="s">
        <v>245</v>
      </c>
      <c r="I102" s="60" t="s">
        <v>383</v>
      </c>
    </row>
    <row r="103" spans="1:9" ht="61.5" customHeight="1" x14ac:dyDescent="0.25">
      <c r="A103" s="53">
        <v>77</v>
      </c>
      <c r="B103" s="53"/>
      <c r="C103" s="42" t="s">
        <v>300</v>
      </c>
      <c r="D103" s="42" t="s">
        <v>276</v>
      </c>
      <c r="E103" s="139">
        <v>826</v>
      </c>
      <c r="F103" s="120"/>
      <c r="G103" s="42" t="s">
        <v>277</v>
      </c>
      <c r="H103" s="42" t="s">
        <v>267</v>
      </c>
      <c r="I103" s="60" t="s">
        <v>383</v>
      </c>
    </row>
    <row r="104" spans="1:9" ht="61.5" customHeight="1" x14ac:dyDescent="0.25">
      <c r="A104" s="53">
        <v>78</v>
      </c>
      <c r="B104" s="53"/>
      <c r="C104" s="42" t="s">
        <v>301</v>
      </c>
      <c r="D104" s="42" t="s">
        <v>278</v>
      </c>
      <c r="E104" s="139">
        <v>1335</v>
      </c>
      <c r="F104" s="120"/>
      <c r="G104" s="42" t="s">
        <v>279</v>
      </c>
      <c r="H104" s="42" t="s">
        <v>267</v>
      </c>
      <c r="I104" s="60" t="s">
        <v>383</v>
      </c>
    </row>
    <row r="105" spans="1:9" ht="70.5" customHeight="1" x14ac:dyDescent="0.25">
      <c r="A105" s="53">
        <v>79</v>
      </c>
      <c r="B105" s="53"/>
      <c r="C105" s="42" t="s">
        <v>312</v>
      </c>
      <c r="D105" s="42" t="s">
        <v>313</v>
      </c>
      <c r="E105" s="139">
        <v>30000</v>
      </c>
      <c r="F105" s="120"/>
      <c r="G105" s="42" t="s">
        <v>314</v>
      </c>
      <c r="H105" s="42" t="s">
        <v>317</v>
      </c>
      <c r="I105" s="60" t="s">
        <v>383</v>
      </c>
    </row>
    <row r="106" spans="1:9" ht="70.5" customHeight="1" x14ac:dyDescent="0.25">
      <c r="A106" s="53">
        <v>80</v>
      </c>
      <c r="B106" s="53"/>
      <c r="C106" s="42" t="s">
        <v>327</v>
      </c>
      <c r="D106" s="42" t="s">
        <v>328</v>
      </c>
      <c r="E106" s="139">
        <v>1500</v>
      </c>
      <c r="F106" s="120"/>
      <c r="G106" s="42" t="s">
        <v>356</v>
      </c>
      <c r="H106" s="42" t="s">
        <v>329</v>
      </c>
      <c r="I106" s="60" t="s">
        <v>383</v>
      </c>
    </row>
    <row r="107" spans="1:9" ht="70.5" customHeight="1" x14ac:dyDescent="0.25">
      <c r="A107" s="53">
        <v>81</v>
      </c>
      <c r="B107" s="53"/>
      <c r="C107" s="42" t="s">
        <v>340</v>
      </c>
      <c r="D107" s="42" t="s">
        <v>341</v>
      </c>
      <c r="E107" s="139">
        <v>1327.26</v>
      </c>
      <c r="F107" s="120"/>
      <c r="G107" s="142" t="s">
        <v>342</v>
      </c>
      <c r="H107" s="142" t="s">
        <v>343</v>
      </c>
      <c r="I107" s="60" t="s">
        <v>383</v>
      </c>
    </row>
    <row r="108" spans="1:9" ht="103.5" customHeight="1" x14ac:dyDescent="0.25">
      <c r="A108" s="53">
        <v>82</v>
      </c>
      <c r="B108" s="76"/>
      <c r="C108" s="91" t="s">
        <v>344</v>
      </c>
      <c r="D108" s="91" t="s">
        <v>345</v>
      </c>
      <c r="E108" s="143">
        <v>1377.38</v>
      </c>
      <c r="F108" s="144"/>
      <c r="G108" s="91" t="s">
        <v>346</v>
      </c>
      <c r="H108" s="91" t="s">
        <v>347</v>
      </c>
      <c r="I108" s="60" t="s">
        <v>383</v>
      </c>
    </row>
    <row r="109" spans="1:9" ht="70.5" customHeight="1" x14ac:dyDescent="0.25">
      <c r="A109" s="53">
        <v>83</v>
      </c>
      <c r="B109" s="76"/>
      <c r="C109" s="91" t="s">
        <v>348</v>
      </c>
      <c r="D109" s="91" t="s">
        <v>349</v>
      </c>
      <c r="E109" s="143">
        <v>13300</v>
      </c>
      <c r="F109" s="144"/>
      <c r="G109" s="91" t="s">
        <v>350</v>
      </c>
      <c r="H109" s="91" t="s">
        <v>351</v>
      </c>
      <c r="I109" s="60" t="s">
        <v>383</v>
      </c>
    </row>
    <row r="110" spans="1:9" ht="134.25" customHeight="1" x14ac:dyDescent="0.25">
      <c r="A110" s="53">
        <v>84</v>
      </c>
      <c r="B110" s="76"/>
      <c r="C110" s="91" t="s">
        <v>352</v>
      </c>
      <c r="D110" s="91" t="s">
        <v>353</v>
      </c>
      <c r="E110" s="143">
        <v>13272</v>
      </c>
      <c r="F110" s="144"/>
      <c r="G110" s="91" t="s">
        <v>354</v>
      </c>
      <c r="H110" s="145" t="s">
        <v>355</v>
      </c>
      <c r="I110" s="60" t="s">
        <v>393</v>
      </c>
    </row>
    <row r="111" spans="1:9" ht="118.5" customHeight="1" x14ac:dyDescent="0.25">
      <c r="A111" s="53">
        <v>85</v>
      </c>
      <c r="B111" s="76"/>
      <c r="C111" s="91" t="s">
        <v>357</v>
      </c>
      <c r="D111" s="91" t="s">
        <v>358</v>
      </c>
      <c r="E111" s="146">
        <v>1400</v>
      </c>
      <c r="F111" s="144"/>
      <c r="G111" s="91" t="s">
        <v>360</v>
      </c>
      <c r="H111" s="91" t="s">
        <v>359</v>
      </c>
      <c r="I111" s="60" t="s">
        <v>393</v>
      </c>
    </row>
    <row r="112" spans="1:9" ht="70.5" customHeight="1" x14ac:dyDescent="0.25">
      <c r="A112" s="53">
        <v>86</v>
      </c>
      <c r="B112" s="76"/>
      <c r="C112" s="91" t="s">
        <v>361</v>
      </c>
      <c r="D112" s="91" t="s">
        <v>362</v>
      </c>
      <c r="E112" s="147">
        <v>1327.23</v>
      </c>
      <c r="F112" s="144"/>
      <c r="G112" s="91" t="s">
        <v>363</v>
      </c>
      <c r="H112" s="91" t="s">
        <v>351</v>
      </c>
      <c r="I112" s="60" t="s">
        <v>383</v>
      </c>
    </row>
    <row r="113" spans="1:10" ht="70.5" customHeight="1" x14ac:dyDescent="0.25">
      <c r="A113" s="53">
        <v>87</v>
      </c>
      <c r="B113" s="76"/>
      <c r="C113" s="148" t="s">
        <v>364</v>
      </c>
      <c r="D113" s="148" t="s">
        <v>365</v>
      </c>
      <c r="E113" s="143">
        <v>1327.23</v>
      </c>
      <c r="F113" s="144"/>
      <c r="G113" s="148" t="s">
        <v>366</v>
      </c>
      <c r="H113" s="91" t="s">
        <v>351</v>
      </c>
      <c r="I113" s="60" t="s">
        <v>383</v>
      </c>
    </row>
    <row r="114" spans="1:10" ht="129.75" customHeight="1" x14ac:dyDescent="0.25">
      <c r="A114" s="53">
        <v>88</v>
      </c>
      <c r="B114" s="76"/>
      <c r="C114" s="148" t="s">
        <v>367</v>
      </c>
      <c r="D114" s="148" t="s">
        <v>368</v>
      </c>
      <c r="E114" s="143">
        <v>35000</v>
      </c>
      <c r="F114" s="144"/>
      <c r="G114" s="148" t="s">
        <v>369</v>
      </c>
      <c r="H114" s="148" t="s">
        <v>351</v>
      </c>
      <c r="I114" s="60" t="s">
        <v>383</v>
      </c>
    </row>
    <row r="115" spans="1:10" ht="145.5" customHeight="1" x14ac:dyDescent="0.25">
      <c r="A115" s="53">
        <v>89</v>
      </c>
      <c r="B115" s="76"/>
      <c r="C115" s="148" t="s">
        <v>370</v>
      </c>
      <c r="D115" s="148" t="s">
        <v>371</v>
      </c>
      <c r="E115" s="143">
        <v>100000</v>
      </c>
      <c r="F115" s="144"/>
      <c r="G115" s="148" t="s">
        <v>372</v>
      </c>
      <c r="H115" s="148" t="s">
        <v>373</v>
      </c>
      <c r="I115" s="60" t="s">
        <v>383</v>
      </c>
    </row>
    <row r="116" spans="1:10" ht="70.5" customHeight="1" x14ac:dyDescent="0.25">
      <c r="A116" s="53">
        <v>90</v>
      </c>
      <c r="B116" s="76"/>
      <c r="C116" s="148" t="s">
        <v>374</v>
      </c>
      <c r="D116" s="148" t="s">
        <v>375</v>
      </c>
      <c r="E116" s="143">
        <v>250182.53</v>
      </c>
      <c r="F116" s="144"/>
      <c r="G116" s="148" t="s">
        <v>376</v>
      </c>
      <c r="H116" s="148" t="s">
        <v>377</v>
      </c>
      <c r="I116" s="60" t="s">
        <v>383</v>
      </c>
    </row>
    <row r="117" spans="1:10" ht="83.25" customHeight="1" x14ac:dyDescent="0.25">
      <c r="A117" s="53">
        <v>91</v>
      </c>
      <c r="B117" s="76"/>
      <c r="C117" s="148" t="s">
        <v>378</v>
      </c>
      <c r="D117" s="148" t="s">
        <v>379</v>
      </c>
      <c r="E117" s="143">
        <v>194000</v>
      </c>
      <c r="F117" s="144"/>
      <c r="G117" s="148" t="s">
        <v>380</v>
      </c>
      <c r="H117" s="148" t="s">
        <v>381</v>
      </c>
      <c r="I117" s="60" t="s">
        <v>383</v>
      </c>
    </row>
    <row r="118" spans="1:10" ht="25.5" x14ac:dyDescent="0.25">
      <c r="A118" s="129"/>
      <c r="B118" s="149"/>
      <c r="C118" s="150" t="s">
        <v>330</v>
      </c>
      <c r="D118" s="151"/>
      <c r="E118" s="152">
        <f>+E2+E3+E4+E5+E6+E7+E8+E10+E12+E13+E14+E15+E16+E17+E19+E20+E22+E24+E25+E26+E28+E29+E30+E31+E32+E33+E38+E34+E40+E42+E43+E46+E47+E48+E49+E50+E51+E52+E53+E54+E55+E56+E57+E58+E59+E60+E61+E62+E63+E64+E65+E66+E68+E69+E70+E71+E72+E73+E74+E75+E76+E77+E78+E79+E80+E81+E82+E83+E84+E85+E86+E87+E88+E89+E90+E91+E92+E93+E94+E95+E96+E97+E98+E99+E100+E101+E102+E103+E104+E105+E106+E107+E108+E109+E110+E111+E112+E113+E114+E115+E116+E117</f>
        <v>5042161.2177974693</v>
      </c>
      <c r="F118" s="151"/>
      <c r="G118" s="151"/>
      <c r="H118" s="151"/>
      <c r="I118" s="63"/>
      <c r="J118" s="2"/>
    </row>
    <row r="119" spans="1:10" ht="33.75" customHeight="1" x14ac:dyDescent="0.25">
      <c r="A119" s="53"/>
      <c r="B119" s="153"/>
      <c r="C119" s="154"/>
      <c r="D119" s="154"/>
      <c r="E119" s="155"/>
      <c r="F119" s="154"/>
      <c r="G119" s="154"/>
      <c r="H119" s="156"/>
      <c r="I119" s="63"/>
    </row>
    <row r="120" spans="1:10" ht="18.75" x14ac:dyDescent="0.3">
      <c r="A120" s="43"/>
      <c r="B120" s="27"/>
      <c r="C120" s="26"/>
      <c r="D120" s="26"/>
      <c r="E120" s="28"/>
      <c r="F120" s="26"/>
      <c r="G120" s="26"/>
      <c r="H120" s="26"/>
      <c r="I120" s="29"/>
    </row>
    <row r="121" spans="1:10" ht="18.75" x14ac:dyDescent="0.3">
      <c r="A121" s="43"/>
      <c r="B121" s="30"/>
      <c r="C121" s="29"/>
      <c r="D121" s="29"/>
      <c r="E121" s="31"/>
      <c r="F121" s="29"/>
      <c r="G121" s="29"/>
      <c r="H121" s="29"/>
      <c r="I121" s="29"/>
    </row>
    <row r="122" spans="1:10" ht="18.75" x14ac:dyDescent="0.3">
      <c r="A122" s="43"/>
      <c r="B122" s="29"/>
      <c r="C122" s="29"/>
      <c r="D122" s="29"/>
      <c r="E122" s="32"/>
      <c r="F122" s="29"/>
      <c r="G122" s="29"/>
      <c r="H122" s="39"/>
      <c r="I122" s="29"/>
    </row>
    <row r="123" spans="1:10" ht="18.75" x14ac:dyDescent="0.3">
      <c r="A123" s="44"/>
      <c r="B123" s="29"/>
      <c r="C123" s="29"/>
      <c r="D123" s="29"/>
      <c r="E123" s="33"/>
      <c r="F123" s="29"/>
      <c r="G123" s="29"/>
      <c r="H123" s="34"/>
      <c r="I123" s="29"/>
    </row>
    <row r="124" spans="1:10" ht="18.75" x14ac:dyDescent="0.3">
      <c r="A124" s="45"/>
      <c r="B124" s="29"/>
      <c r="C124" s="30">
        <v>40089063.399999999</v>
      </c>
      <c r="D124" s="29"/>
      <c r="E124" s="35"/>
      <c r="F124" s="29"/>
      <c r="G124" s="29"/>
      <c r="H124" s="41"/>
      <c r="I124" s="29"/>
    </row>
    <row r="125" spans="1:10" ht="18.75" x14ac:dyDescent="0.3">
      <c r="A125" s="26"/>
      <c r="B125" s="29"/>
      <c r="C125" s="30">
        <f>C124*7.5345</f>
        <v>302051048.18730003</v>
      </c>
      <c r="D125" s="29"/>
      <c r="E125" s="35"/>
      <c r="F125" s="29"/>
      <c r="G125" s="36"/>
      <c r="H125" s="34"/>
      <c r="I125" s="29"/>
      <c r="J125" s="4"/>
    </row>
    <row r="126" spans="1:10" ht="18.75" x14ac:dyDescent="0.3">
      <c r="A126" s="29"/>
      <c r="B126" s="29"/>
      <c r="C126" s="29"/>
      <c r="D126" s="29"/>
      <c r="E126" s="37"/>
      <c r="F126" s="29"/>
      <c r="G126" s="38"/>
      <c r="H126" s="29"/>
      <c r="I126" s="29"/>
    </row>
    <row r="127" spans="1:10" ht="18.75" x14ac:dyDescent="0.3">
      <c r="A127" s="29"/>
      <c r="B127" s="29"/>
      <c r="C127" s="29"/>
      <c r="D127" s="29"/>
      <c r="E127" s="37"/>
      <c r="F127" s="29"/>
      <c r="G127" s="38"/>
      <c r="H127" s="29"/>
      <c r="I127" s="29"/>
    </row>
    <row r="128" spans="1:10" ht="18.75" x14ac:dyDescent="0.3">
      <c r="A128" s="29"/>
      <c r="B128" s="29"/>
      <c r="C128" s="29"/>
      <c r="D128" s="29"/>
      <c r="E128" s="37"/>
      <c r="F128" s="29"/>
      <c r="G128" s="39"/>
      <c r="H128" s="29"/>
      <c r="I128" s="29"/>
    </row>
    <row r="129" spans="1:9" ht="18.75" x14ac:dyDescent="0.3">
      <c r="A129" s="29"/>
      <c r="B129" s="29"/>
      <c r="C129" s="29"/>
      <c r="D129" s="29"/>
      <c r="E129" s="37"/>
      <c r="F129" s="29"/>
      <c r="G129" s="39"/>
      <c r="H129" s="29"/>
      <c r="I129" s="29"/>
    </row>
    <row r="130" spans="1:9" ht="18.75" x14ac:dyDescent="0.3">
      <c r="A130" s="29"/>
      <c r="B130" s="29"/>
      <c r="C130" s="29"/>
      <c r="D130" s="29"/>
      <c r="E130" s="37"/>
      <c r="F130" s="29"/>
      <c r="G130" s="39"/>
      <c r="H130" s="29"/>
      <c r="I130" s="29"/>
    </row>
    <row r="131" spans="1:9" ht="18.75" x14ac:dyDescent="0.3">
      <c r="A131" s="29"/>
      <c r="B131" s="29"/>
      <c r="C131" s="29" t="s">
        <v>213</v>
      </c>
      <c r="D131" s="29"/>
      <c r="E131" s="32"/>
      <c r="F131" s="29"/>
      <c r="G131" s="29"/>
      <c r="H131" s="29"/>
      <c r="I131" s="29"/>
    </row>
    <row r="132" spans="1:9" ht="18.75" x14ac:dyDescent="0.3">
      <c r="A132" s="29"/>
      <c r="B132" s="29"/>
      <c r="C132" s="29" t="s">
        <v>214</v>
      </c>
      <c r="D132" s="29"/>
      <c r="E132" s="32"/>
      <c r="F132" s="29"/>
      <c r="G132" s="29"/>
      <c r="H132" s="29"/>
      <c r="I132" s="29"/>
    </row>
    <row r="133" spans="1:9" ht="18.75" x14ac:dyDescent="0.3">
      <c r="A133" s="29"/>
      <c r="B133" s="29"/>
      <c r="C133" s="29" t="s">
        <v>215</v>
      </c>
      <c r="D133" s="29"/>
      <c r="E133" s="32"/>
      <c r="F133" s="29"/>
      <c r="G133" s="29"/>
      <c r="H133" s="29"/>
      <c r="I133" s="29"/>
    </row>
    <row r="134" spans="1:9" ht="75" x14ac:dyDescent="0.3">
      <c r="A134" s="29"/>
      <c r="B134" s="29"/>
      <c r="C134" s="40" t="s">
        <v>216</v>
      </c>
      <c r="D134" s="29"/>
      <c r="E134" s="32"/>
      <c r="F134" s="29"/>
      <c r="G134" s="29"/>
      <c r="H134" s="29"/>
      <c r="I134" s="29"/>
    </row>
    <row r="135" spans="1:9" ht="18.75" x14ac:dyDescent="0.3">
      <c r="A135" s="29"/>
      <c r="B135" s="29"/>
      <c r="C135" s="29" t="s">
        <v>302</v>
      </c>
      <c r="D135" s="29"/>
      <c r="E135" s="32"/>
      <c r="F135" s="29"/>
      <c r="G135" s="29"/>
      <c r="H135" s="29"/>
      <c r="I135" s="29"/>
    </row>
    <row r="136" spans="1:9" ht="18.75" x14ac:dyDescent="0.3">
      <c r="A136" s="29"/>
      <c r="E136" s="6"/>
    </row>
    <row r="137" spans="1:9" ht="18.75" x14ac:dyDescent="0.3">
      <c r="A137" s="29"/>
    </row>
    <row r="138" spans="1:9" ht="18.75" x14ac:dyDescent="0.3">
      <c r="A138" s="29"/>
    </row>
    <row r="139" spans="1:9" ht="18.75" x14ac:dyDescent="0.3">
      <c r="A139" s="29"/>
    </row>
    <row r="140" spans="1:9" ht="18.75" x14ac:dyDescent="0.3">
      <c r="A140" s="29"/>
    </row>
    <row r="141" spans="1:9" x14ac:dyDescent="0.25">
      <c r="B141" s="8"/>
      <c r="C141" s="7"/>
      <c r="D141" s="8"/>
      <c r="E141" s="8"/>
      <c r="F141" s="8"/>
      <c r="G141" s="8"/>
      <c r="H141" s="9"/>
    </row>
    <row r="142" spans="1:9" x14ac:dyDescent="0.25">
      <c r="B142" s="8"/>
      <c r="C142" s="8"/>
      <c r="D142" s="8"/>
      <c r="E142" s="8"/>
      <c r="F142" s="8"/>
      <c r="G142" s="8"/>
      <c r="H142" s="9"/>
    </row>
    <row r="143" spans="1:9" x14ac:dyDescent="0.25">
      <c r="B143" s="8"/>
      <c r="C143" s="8"/>
      <c r="D143" s="8"/>
      <c r="E143" s="12"/>
      <c r="F143" s="8"/>
      <c r="G143" s="8"/>
    </row>
    <row r="144" spans="1:9" x14ac:dyDescent="0.25">
      <c r="B144" s="14"/>
      <c r="C144" s="14"/>
      <c r="D144" s="14"/>
      <c r="E144" s="14"/>
      <c r="F144" s="14"/>
      <c r="G144" s="14"/>
      <c r="H144" s="15"/>
    </row>
    <row r="145" spans="1:8" x14ac:dyDescent="0.25">
      <c r="B145" s="8"/>
      <c r="C145" s="8"/>
      <c r="D145" s="8"/>
      <c r="E145" s="8"/>
      <c r="F145" s="8"/>
      <c r="G145" s="8"/>
      <c r="H145" s="16"/>
    </row>
    <row r="146" spans="1:8" ht="15.75" x14ac:dyDescent="0.25">
      <c r="A146" s="7"/>
      <c r="B146" s="8"/>
      <c r="C146" s="8"/>
      <c r="D146" s="8"/>
      <c r="E146" s="8"/>
      <c r="F146" s="8"/>
      <c r="G146" s="8"/>
      <c r="H146" s="17"/>
    </row>
    <row r="147" spans="1:8" ht="15.75" x14ac:dyDescent="0.25">
      <c r="A147" s="10"/>
      <c r="B147" s="14"/>
      <c r="C147" s="14"/>
      <c r="D147" s="14"/>
      <c r="E147" s="14"/>
      <c r="F147" s="14"/>
      <c r="G147" s="14"/>
      <c r="H147" s="18"/>
    </row>
    <row r="148" spans="1:8" ht="15.75" x14ac:dyDescent="0.25">
      <c r="A148" s="11"/>
      <c r="B148" s="8"/>
      <c r="C148" s="8"/>
      <c r="D148" s="8"/>
      <c r="E148" s="8"/>
      <c r="F148" s="8"/>
      <c r="G148" s="8"/>
      <c r="H148" s="19"/>
    </row>
    <row r="149" spans="1:8" ht="15.75" x14ac:dyDescent="0.25">
      <c r="A149" s="13"/>
      <c r="B149" s="14"/>
      <c r="C149" s="14"/>
      <c r="D149" s="14"/>
      <c r="E149" s="14"/>
      <c r="F149" s="14"/>
      <c r="G149" s="14"/>
      <c r="H149" s="18"/>
    </row>
    <row r="150" spans="1:8" ht="15.75" x14ac:dyDescent="0.25">
      <c r="A150" s="11"/>
      <c r="B150" s="8"/>
      <c r="C150" s="8"/>
      <c r="D150" s="8"/>
      <c r="E150" s="8"/>
      <c r="F150" s="8"/>
      <c r="G150" s="8"/>
      <c r="H150" s="19"/>
    </row>
    <row r="151" spans="1:8" ht="15.75" x14ac:dyDescent="0.25">
      <c r="A151" s="11"/>
      <c r="B151" s="8"/>
      <c r="C151" s="8"/>
      <c r="D151" s="8"/>
      <c r="E151" s="8"/>
      <c r="F151" s="8"/>
      <c r="G151" s="8"/>
      <c r="H151" s="19"/>
    </row>
    <row r="152" spans="1:8" ht="15.75" x14ac:dyDescent="0.25">
      <c r="A152" s="13"/>
      <c r="B152" s="14"/>
      <c r="C152" s="14"/>
      <c r="D152" s="14"/>
      <c r="E152" s="14"/>
      <c r="F152" s="14"/>
      <c r="G152" s="14"/>
      <c r="H152" s="18"/>
    </row>
    <row r="153" spans="1:8" ht="15.75" x14ac:dyDescent="0.25">
      <c r="A153" s="11"/>
      <c r="B153" s="8"/>
      <c r="C153" s="8"/>
      <c r="D153" s="8"/>
      <c r="E153" s="8"/>
      <c r="F153" s="8"/>
      <c r="G153" s="8"/>
      <c r="H153" s="19"/>
    </row>
    <row r="154" spans="1:8" ht="15.75" x14ac:dyDescent="0.25">
      <c r="A154" s="13"/>
      <c r="B154" s="8"/>
      <c r="C154" s="8"/>
      <c r="D154" s="8"/>
      <c r="E154" s="8"/>
      <c r="F154" s="8"/>
      <c r="G154" s="8"/>
      <c r="H154" s="19"/>
    </row>
    <row r="155" spans="1:8" ht="15.75" x14ac:dyDescent="0.25">
      <c r="A155" s="11"/>
      <c r="B155" s="14"/>
      <c r="C155" s="14"/>
      <c r="D155" s="14"/>
      <c r="E155" s="14"/>
      <c r="F155" s="14"/>
      <c r="G155" s="14"/>
      <c r="H155" s="18"/>
    </row>
    <row r="156" spans="1:8" ht="15.75" x14ac:dyDescent="0.25">
      <c r="A156" s="11"/>
      <c r="B156" s="8"/>
      <c r="C156" s="8"/>
      <c r="D156" s="8"/>
      <c r="E156" s="8"/>
      <c r="F156" s="8"/>
      <c r="G156" s="8"/>
      <c r="H156" s="19"/>
    </row>
    <row r="157" spans="1:8" ht="15.75" x14ac:dyDescent="0.25">
      <c r="A157" s="13"/>
      <c r="B157" s="8"/>
      <c r="C157" s="8"/>
      <c r="D157" s="8"/>
      <c r="E157" s="8"/>
      <c r="F157" s="8"/>
      <c r="G157" s="8"/>
      <c r="H157" s="19"/>
    </row>
    <row r="158" spans="1:8" ht="15.75" x14ac:dyDescent="0.25">
      <c r="A158" s="11"/>
      <c r="B158" s="8"/>
      <c r="C158" s="8"/>
      <c r="D158" s="8"/>
      <c r="E158" s="8"/>
      <c r="F158" s="8"/>
      <c r="G158" s="8"/>
      <c r="H158" s="19"/>
    </row>
    <row r="159" spans="1:8" ht="15.75" x14ac:dyDescent="0.25">
      <c r="A159" s="11"/>
      <c r="B159" s="8"/>
      <c r="C159" s="8"/>
      <c r="D159" s="8"/>
      <c r="E159" s="8"/>
      <c r="F159" s="8"/>
      <c r="G159" s="8"/>
      <c r="H159" s="19"/>
    </row>
    <row r="160" spans="1:8" ht="15.75" x14ac:dyDescent="0.25">
      <c r="A160" s="13"/>
      <c r="B160" s="8"/>
      <c r="C160" s="8"/>
      <c r="D160" s="8"/>
      <c r="E160" s="8"/>
      <c r="F160" s="8"/>
      <c r="G160" s="8"/>
      <c r="H160" s="19"/>
    </row>
    <row r="161" spans="1:8" ht="15.75" x14ac:dyDescent="0.25">
      <c r="A161" s="11"/>
      <c r="B161" s="8"/>
      <c r="C161" s="8"/>
      <c r="D161" s="8"/>
      <c r="E161" s="8"/>
      <c r="F161" s="8"/>
      <c r="G161" s="8"/>
      <c r="H161" s="19"/>
    </row>
    <row r="162" spans="1:8" ht="15.75" x14ac:dyDescent="0.25">
      <c r="A162" s="11"/>
      <c r="B162" s="8"/>
      <c r="C162" s="8"/>
      <c r="D162" s="8"/>
      <c r="E162" s="8"/>
      <c r="F162" s="8"/>
      <c r="G162" s="8"/>
      <c r="H162" s="19"/>
    </row>
    <row r="163" spans="1:8" ht="15.75" x14ac:dyDescent="0.25">
      <c r="A163" s="11"/>
      <c r="B163" s="14"/>
      <c r="C163" s="14"/>
      <c r="D163" s="14"/>
      <c r="E163" s="14"/>
      <c r="F163" s="14"/>
      <c r="G163" s="14"/>
      <c r="H163" s="18"/>
    </row>
    <row r="164" spans="1:8" ht="15.75" x14ac:dyDescent="0.25">
      <c r="A164" s="11"/>
      <c r="B164" s="8"/>
      <c r="C164" s="8"/>
      <c r="D164" s="8"/>
      <c r="E164" s="8"/>
      <c r="F164" s="8"/>
      <c r="G164" s="8"/>
      <c r="H164" s="19"/>
    </row>
    <row r="165" spans="1:8" ht="15.75" x14ac:dyDescent="0.25">
      <c r="A165" s="11"/>
      <c r="B165" s="8"/>
      <c r="C165" s="8"/>
      <c r="D165" s="8"/>
      <c r="E165" s="8"/>
      <c r="F165" s="8"/>
      <c r="G165" s="8"/>
      <c r="H165" s="19"/>
    </row>
    <row r="166" spans="1:8" ht="15.75" x14ac:dyDescent="0.25">
      <c r="A166" s="11"/>
      <c r="B166" s="8"/>
      <c r="C166" s="8"/>
      <c r="D166" s="8"/>
      <c r="E166" s="8"/>
      <c r="F166" s="8"/>
      <c r="G166" s="8"/>
      <c r="H166" s="19"/>
    </row>
    <row r="167" spans="1:8" ht="15.75" x14ac:dyDescent="0.25">
      <c r="A167" s="11"/>
      <c r="B167" s="14"/>
      <c r="C167" s="14"/>
      <c r="D167" s="14"/>
      <c r="E167" s="14"/>
      <c r="F167" s="14"/>
      <c r="G167" s="14"/>
      <c r="H167" s="20"/>
    </row>
    <row r="168" spans="1:8" ht="15.75" x14ac:dyDescent="0.25">
      <c r="A168" s="13"/>
      <c r="B168" s="8"/>
      <c r="C168" s="8"/>
      <c r="D168" s="8"/>
      <c r="E168" s="8"/>
      <c r="F168" s="8"/>
      <c r="G168" s="8"/>
      <c r="H168" s="21"/>
    </row>
    <row r="169" spans="1:8" ht="15.75" x14ac:dyDescent="0.25">
      <c r="A169" s="11"/>
      <c r="B169" s="8"/>
      <c r="C169" s="8"/>
      <c r="D169" s="8"/>
      <c r="E169" s="8"/>
      <c r="F169" s="8"/>
      <c r="G169" s="8"/>
      <c r="H169" s="19"/>
    </row>
    <row r="170" spans="1:8" ht="15.75" x14ac:dyDescent="0.25">
      <c r="A170" s="11"/>
      <c r="B170" s="8"/>
      <c r="C170" s="8"/>
      <c r="D170" s="8"/>
      <c r="E170" s="8"/>
      <c r="F170" s="8"/>
      <c r="G170" s="8"/>
      <c r="H170" s="21"/>
    </row>
    <row r="171" spans="1:8" ht="15.75" x14ac:dyDescent="0.25">
      <c r="A171" s="11"/>
      <c r="B171" s="8"/>
      <c r="C171" s="8"/>
      <c r="D171" s="8"/>
      <c r="E171" s="8"/>
      <c r="F171" s="8"/>
      <c r="G171" s="8"/>
      <c r="H171" s="19"/>
    </row>
    <row r="172" spans="1:8" ht="15.75" x14ac:dyDescent="0.25">
      <c r="A172" s="13"/>
      <c r="B172" s="8"/>
      <c r="C172" s="8"/>
      <c r="D172" s="8"/>
      <c r="E172" s="8"/>
      <c r="F172" s="8"/>
      <c r="G172" s="8"/>
      <c r="H172" s="21"/>
    </row>
    <row r="173" spans="1:8" ht="15.75" x14ac:dyDescent="0.25">
      <c r="A173" s="11"/>
      <c r="B173" s="8"/>
      <c r="C173" s="8"/>
      <c r="D173" s="8"/>
      <c r="E173" s="8"/>
      <c r="F173" s="8"/>
      <c r="G173" s="8"/>
      <c r="H173" s="19"/>
    </row>
    <row r="174" spans="1:8" ht="15.75" x14ac:dyDescent="0.25">
      <c r="A174" s="11"/>
      <c r="B174" s="8"/>
      <c r="C174" s="8"/>
      <c r="D174" s="8"/>
      <c r="E174" s="8"/>
      <c r="F174" s="8"/>
      <c r="G174" s="8"/>
      <c r="H174" s="21"/>
    </row>
    <row r="175" spans="1:8" ht="15.75" x14ac:dyDescent="0.25">
      <c r="A175" s="11"/>
      <c r="B175" s="8"/>
      <c r="C175" s="8"/>
      <c r="D175" s="8"/>
      <c r="E175" s="8"/>
      <c r="F175" s="8"/>
      <c r="G175" s="8"/>
      <c r="H175" s="19"/>
    </row>
    <row r="176" spans="1:8" ht="15.75" x14ac:dyDescent="0.25">
      <c r="A176" s="11"/>
      <c r="B176" s="8"/>
      <c r="C176" s="8"/>
      <c r="D176" s="8"/>
      <c r="E176" s="8"/>
      <c r="F176" s="8"/>
      <c r="G176" s="8"/>
      <c r="H176" s="19"/>
    </row>
    <row r="177" spans="1:8" ht="15.75" x14ac:dyDescent="0.25">
      <c r="A177" s="11"/>
      <c r="B177" s="8"/>
      <c r="C177" s="8"/>
      <c r="D177" s="8"/>
      <c r="E177" s="8"/>
      <c r="F177" s="8"/>
      <c r="G177" s="8"/>
      <c r="H177" s="21"/>
    </row>
    <row r="178" spans="1:8" ht="15.75" x14ac:dyDescent="0.25">
      <c r="A178" s="11"/>
      <c r="B178" s="8"/>
      <c r="C178" s="8"/>
      <c r="D178" s="8"/>
      <c r="E178" s="8"/>
      <c r="F178" s="8"/>
      <c r="G178" s="8"/>
      <c r="H178" s="19"/>
    </row>
    <row r="179" spans="1:8" ht="15.75" x14ac:dyDescent="0.25">
      <c r="A179" s="11"/>
      <c r="B179" s="8"/>
      <c r="C179" s="8"/>
      <c r="D179" s="8"/>
      <c r="E179" s="8"/>
      <c r="F179" s="8"/>
      <c r="G179" s="8"/>
      <c r="H179" s="19"/>
    </row>
    <row r="180" spans="1:8" ht="15.75" x14ac:dyDescent="0.25">
      <c r="A180" s="11"/>
      <c r="B180" s="8"/>
      <c r="C180" s="8"/>
      <c r="D180" s="8"/>
      <c r="E180" s="8"/>
      <c r="F180" s="8"/>
      <c r="G180" s="8"/>
      <c r="H180" s="19"/>
    </row>
    <row r="181" spans="1:8" ht="15.75" x14ac:dyDescent="0.25">
      <c r="A181" s="11"/>
      <c r="B181" s="8"/>
      <c r="C181" s="8"/>
      <c r="D181" s="8"/>
      <c r="E181" s="8"/>
      <c r="F181" s="8"/>
      <c r="G181" s="8"/>
      <c r="H181" s="19"/>
    </row>
    <row r="182" spans="1:8" ht="15.75" x14ac:dyDescent="0.25">
      <c r="A182" s="11"/>
      <c r="B182" s="8"/>
      <c r="C182" s="8"/>
      <c r="D182" s="8"/>
      <c r="E182" s="8"/>
      <c r="F182" s="8"/>
      <c r="G182" s="8"/>
      <c r="H182" s="19"/>
    </row>
    <row r="183" spans="1:8" ht="15.75" x14ac:dyDescent="0.25">
      <c r="A183" s="11"/>
      <c r="B183" s="8"/>
      <c r="C183" s="8"/>
      <c r="D183" s="8"/>
      <c r="E183" s="8"/>
      <c r="F183" s="8"/>
      <c r="G183" s="8"/>
      <c r="H183" s="22"/>
    </row>
    <row r="184" spans="1:8" ht="15.75" x14ac:dyDescent="0.25">
      <c r="A184" s="11"/>
      <c r="B184" s="8"/>
      <c r="C184" s="8"/>
      <c r="D184" s="8"/>
      <c r="E184" s="8"/>
      <c r="F184" s="8"/>
      <c r="G184" s="8"/>
      <c r="H184" s="19"/>
    </row>
    <row r="185" spans="1:8" ht="15.75" x14ac:dyDescent="0.25">
      <c r="A185" s="11"/>
      <c r="B185" s="8"/>
      <c r="C185" s="8"/>
      <c r="D185" s="8"/>
      <c r="E185" s="8"/>
      <c r="F185" s="8"/>
      <c r="G185" s="8"/>
      <c r="H185" s="19"/>
    </row>
    <row r="186" spans="1:8" x14ac:dyDescent="0.25">
      <c r="A186" s="11"/>
    </row>
    <row r="187" spans="1:8" x14ac:dyDescent="0.25">
      <c r="A187" s="11"/>
    </row>
    <row r="188" spans="1:8" x14ac:dyDescent="0.25">
      <c r="A188" s="11"/>
    </row>
    <row r="189" spans="1:8" x14ac:dyDescent="0.25">
      <c r="A189" s="11"/>
    </row>
    <row r="190" spans="1:8" x14ac:dyDescent="0.25">
      <c r="A190" s="11"/>
    </row>
  </sheetData>
  <sheetProtection algorithmName="SHA-512" hashValue="GpzvPo+qzpjH6HrYuAzRySNTpaa0bB8RIZir6eAt6Pp1TUe/giIdDikWwxJsf2X+fST5PO8wAhUJqpo5snQMDg==" saltValue="ppyWmmV84cjFpK5971ui0g==" spinCount="100000" sheet="1" objects="1" scenarios="1"/>
  <pageMargins left="0.7" right="0.7" top="0.75" bottom="0.75" header="0.3" footer="0.3"/>
  <pageSetup paperSize="9" scale="34"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Radetić</dc:creator>
  <cp:lastModifiedBy>Anita Radetić</cp:lastModifiedBy>
  <cp:lastPrinted>2026-01-29T09:05:55Z</cp:lastPrinted>
  <dcterms:created xsi:type="dcterms:W3CDTF">2018-05-18T11:27:54Z</dcterms:created>
  <dcterms:modified xsi:type="dcterms:W3CDTF">2026-02-24T14:30:21Z</dcterms:modified>
</cp:coreProperties>
</file>